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godaVL\Desktop\Раскрытие информации ИП2019-2023\2023\ноябрь 2023 публикация\"/>
    </mc:Choice>
  </mc:AlternateContent>
  <bookViews>
    <workbookView xWindow="14508" yWindow="-12" windowWidth="14316" windowHeight="12348"/>
  </bookViews>
  <sheets>
    <sheet name="Инвестиц.программа 2023-2028" sheetId="1" r:id="rId1"/>
    <sheet name="Целевые показатели ИП 2023-2028" sheetId="2" r:id="rId2"/>
    <sheet name="Показатели надёжности и эф-ти" sheetId="5" r:id="rId3"/>
  </sheets>
  <externalReferences>
    <externalReference r:id="rId4"/>
  </externalReferences>
  <definedNames>
    <definedName name="_xlnm._FilterDatabase" localSheetId="0" hidden="1">'Инвестиц.программа 2023-2028'!$A$5:$R$84</definedName>
  </definedNames>
  <calcPr calcId="152511"/>
</workbook>
</file>

<file path=xl/calcChain.xml><?xml version="1.0" encoding="utf-8"?>
<calcChain xmlns="http://schemas.openxmlformats.org/spreadsheetml/2006/main">
  <c r="K16" i="2" l="1"/>
  <c r="J16" i="2"/>
  <c r="I16" i="2"/>
  <c r="H16" i="2"/>
  <c r="G16" i="2"/>
  <c r="F16" i="2"/>
  <c r="A10" i="2"/>
  <c r="D5" i="2"/>
  <c r="E5" i="2" s="1"/>
  <c r="F5" i="2" s="1"/>
  <c r="G5" i="2" s="1"/>
  <c r="H5" i="2" s="1"/>
  <c r="I5" i="2" s="1"/>
  <c r="J5" i="2" s="1"/>
  <c r="K5" i="2" s="1"/>
  <c r="B5" i="2"/>
  <c r="B8" i="5" l="1"/>
  <c r="C8" i="5" s="1"/>
  <c r="D8" i="5" s="1"/>
  <c r="E8" i="5" s="1"/>
  <c r="F8" i="5" s="1"/>
  <c r="G8" i="5" s="1"/>
  <c r="H8" i="5" s="1"/>
  <c r="I8" i="5" s="1"/>
  <c r="J8" i="5" s="1"/>
  <c r="K8" i="5" s="1"/>
  <c r="L8" i="5" s="1"/>
  <c r="M8" i="5" s="1"/>
  <c r="N8" i="5" s="1"/>
  <c r="O8" i="5" s="1"/>
  <c r="P8" i="5" s="1"/>
  <c r="Q8" i="5" s="1"/>
  <c r="R8" i="5" s="1"/>
  <c r="S8" i="5" s="1"/>
  <c r="T8" i="5" s="1"/>
  <c r="U8" i="5" s="1"/>
  <c r="V8" i="5" s="1"/>
  <c r="W8" i="5" s="1"/>
  <c r="X8" i="5" s="1"/>
  <c r="Y8" i="5" s="1"/>
  <c r="Z8" i="5" s="1"/>
  <c r="AA8" i="5" s="1"/>
  <c r="AB8" i="5" s="1"/>
  <c r="AC8" i="5" s="1"/>
  <c r="AD8" i="5" s="1"/>
  <c r="AE8" i="5" s="1"/>
  <c r="AF8" i="5" s="1"/>
  <c r="AG8" i="5" s="1"/>
  <c r="AH8" i="5" s="1"/>
  <c r="AI8" i="5" s="1"/>
  <c r="AJ8" i="5" s="1"/>
  <c r="L24" i="1"/>
  <c r="L33" i="1"/>
  <c r="L42" i="1"/>
  <c r="L51" i="1"/>
  <c r="L60" i="1"/>
  <c r="F50" i="1" l="1"/>
  <c r="G50" i="1"/>
  <c r="H50" i="1"/>
  <c r="F41" i="1"/>
  <c r="G41" i="1"/>
  <c r="H41" i="1"/>
  <c r="J31" i="1"/>
  <c r="K31" i="1"/>
  <c r="M31" i="1"/>
  <c r="N31" i="1"/>
  <c r="P31" i="1"/>
  <c r="Q31" i="1"/>
  <c r="R31" i="1"/>
  <c r="S31" i="1"/>
  <c r="I22" i="1"/>
  <c r="O44" i="1"/>
  <c r="O35" i="1"/>
  <c r="O31" i="1" s="1"/>
  <c r="O26" i="1"/>
  <c r="K26" i="1"/>
  <c r="K18" i="1"/>
  <c r="D30" i="1" l="1"/>
  <c r="R32" i="1"/>
  <c r="S17" i="1"/>
  <c r="S15" i="1" s="1"/>
  <c r="S23" i="1"/>
  <c r="D61" i="1"/>
  <c r="D60" i="1"/>
  <c r="D57" i="1"/>
  <c r="D56" i="1"/>
  <c r="D55" i="1"/>
  <c r="D54" i="1"/>
  <c r="D53" i="1"/>
  <c r="D52" i="1"/>
  <c r="D51" i="1"/>
  <c r="D48" i="1"/>
  <c r="D47" i="1"/>
  <c r="D46" i="1"/>
  <c r="D45" i="1"/>
  <c r="D44" i="1"/>
  <c r="D43" i="1"/>
  <c r="D42" i="1"/>
  <c r="D39" i="1"/>
  <c r="D38" i="1"/>
  <c r="D37" i="1"/>
  <c r="D36" i="1"/>
  <c r="D35" i="1"/>
  <c r="D34" i="1"/>
  <c r="D33" i="1"/>
  <c r="D29" i="1"/>
  <c r="D28" i="1"/>
  <c r="D27" i="1"/>
  <c r="D26" i="1"/>
  <c r="D25" i="1"/>
  <c r="D24" i="1"/>
  <c r="D16" i="1"/>
  <c r="S59" i="1"/>
  <c r="R59" i="1"/>
  <c r="Q59" i="1"/>
  <c r="P59" i="1"/>
  <c r="O59" i="1"/>
  <c r="N59" i="1"/>
  <c r="M59" i="1"/>
  <c r="L59" i="1"/>
  <c r="K59" i="1"/>
  <c r="J59" i="1"/>
  <c r="I59" i="1"/>
  <c r="J50" i="1"/>
  <c r="K50" i="1"/>
  <c r="L50" i="1"/>
  <c r="M50" i="1"/>
  <c r="N50" i="1"/>
  <c r="O50" i="1"/>
  <c r="O49" i="1" s="1"/>
  <c r="P50" i="1"/>
  <c r="Q50" i="1"/>
  <c r="R50" i="1"/>
  <c r="S50" i="1"/>
  <c r="I50" i="1"/>
  <c r="S41" i="1"/>
  <c r="R41" i="1"/>
  <c r="Q41" i="1"/>
  <c r="P41" i="1"/>
  <c r="O41" i="1"/>
  <c r="N41" i="1"/>
  <c r="M41" i="1"/>
  <c r="L41" i="1"/>
  <c r="K41" i="1"/>
  <c r="J41" i="1"/>
  <c r="I41" i="1"/>
  <c r="J32" i="1"/>
  <c r="K32" i="1"/>
  <c r="L32" i="1"/>
  <c r="L31" i="1" s="1"/>
  <c r="M32" i="1"/>
  <c r="N32" i="1"/>
  <c r="O32" i="1"/>
  <c r="P32" i="1"/>
  <c r="Q32" i="1"/>
  <c r="S32" i="1"/>
  <c r="I32" i="1"/>
  <c r="J23" i="1"/>
  <c r="K23" i="1"/>
  <c r="L23" i="1"/>
  <c r="M23" i="1"/>
  <c r="N23" i="1"/>
  <c r="O23" i="1"/>
  <c r="P23" i="1"/>
  <c r="Q23" i="1"/>
  <c r="R23" i="1"/>
  <c r="I23" i="1"/>
  <c r="D59" i="1" l="1"/>
  <c r="D41" i="1"/>
  <c r="D32" i="1"/>
  <c r="R17" i="1"/>
  <c r="D50" i="1"/>
  <c r="D23" i="1"/>
  <c r="Q17" i="1" l="1"/>
  <c r="R15" i="1"/>
  <c r="P17" i="1" l="1"/>
  <c r="Q15" i="1"/>
  <c r="O17" i="1" l="1"/>
  <c r="P15" i="1"/>
  <c r="O15" i="1" l="1"/>
  <c r="N17" i="1"/>
  <c r="N15" i="1" l="1"/>
  <c r="M17" i="1"/>
  <c r="M15" i="1" l="1"/>
  <c r="L17" i="1"/>
  <c r="K17" i="1" l="1"/>
  <c r="L15" i="1"/>
  <c r="J17" i="1" l="1"/>
  <c r="K15" i="1"/>
  <c r="I17" i="1" l="1"/>
  <c r="J15" i="1"/>
  <c r="I15" i="1" l="1"/>
  <c r="D15" i="1" s="1"/>
  <c r="H17" i="1"/>
  <c r="G17" i="1" s="1"/>
  <c r="F17" i="1" s="1"/>
  <c r="E17" i="1" s="1"/>
  <c r="D17" i="1" s="1"/>
  <c r="I14" i="1" l="1"/>
  <c r="J14" i="1"/>
  <c r="K14" i="1"/>
  <c r="L14" i="1"/>
  <c r="M14" i="1"/>
  <c r="N14" i="1"/>
  <c r="O14" i="1"/>
  <c r="P14" i="1"/>
  <c r="Q14" i="1"/>
  <c r="R14" i="1"/>
  <c r="S14" i="1"/>
  <c r="F49" i="1" l="1"/>
  <c r="G49" i="1"/>
  <c r="H49" i="1"/>
  <c r="I49" i="1"/>
  <c r="J49" i="1"/>
  <c r="K49" i="1"/>
  <c r="L49" i="1"/>
  <c r="M49" i="1"/>
  <c r="N49" i="1"/>
  <c r="P49" i="1"/>
  <c r="Q49" i="1"/>
  <c r="R49" i="1"/>
  <c r="S49" i="1"/>
  <c r="E49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E58" i="1"/>
  <c r="D58" i="1" l="1"/>
  <c r="D49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E40" i="1"/>
  <c r="F31" i="1"/>
  <c r="G31" i="1"/>
  <c r="H31" i="1"/>
  <c r="I31" i="1"/>
  <c r="E31" i="1"/>
  <c r="D40" i="1" l="1"/>
  <c r="D31" i="1"/>
  <c r="F22" i="1"/>
  <c r="G22" i="1"/>
  <c r="H22" i="1"/>
  <c r="J22" i="1"/>
  <c r="K22" i="1"/>
  <c r="L22" i="1"/>
  <c r="M22" i="1"/>
  <c r="N22" i="1"/>
  <c r="O22" i="1"/>
  <c r="P22" i="1"/>
  <c r="Q22" i="1"/>
  <c r="R22" i="1"/>
  <c r="S22" i="1"/>
  <c r="E22" i="1"/>
  <c r="D22" i="1" l="1"/>
  <c r="D65" i="1"/>
  <c r="D21" i="1"/>
  <c r="D19" i="1"/>
  <c r="D18" i="1"/>
  <c r="F14" i="1"/>
  <c r="G14" i="1"/>
  <c r="H14" i="1"/>
  <c r="J13" i="1" l="1"/>
  <c r="K13" i="1"/>
  <c r="M13" i="1"/>
  <c r="F13" i="1"/>
  <c r="L13" i="1"/>
  <c r="I13" i="1"/>
  <c r="H13" i="1"/>
  <c r="N13" i="1" l="1"/>
  <c r="O13" i="1"/>
  <c r="P13" i="1"/>
  <c r="Q13" i="1"/>
  <c r="R13" i="1"/>
  <c r="S13" i="1"/>
  <c r="E14" i="1" l="1"/>
  <c r="D66" i="1"/>
  <c r="D64" i="1"/>
  <c r="D63" i="1"/>
  <c r="D62" i="1"/>
  <c r="D20" i="1" l="1"/>
  <c r="G13" i="1" l="1"/>
  <c r="E13" i="1"/>
  <c r="D14" i="1" l="1"/>
  <c r="D13" i="1" s="1"/>
  <c r="L2" i="1"/>
</calcChain>
</file>

<file path=xl/comments1.xml><?xml version="1.0" encoding="utf-8"?>
<comments xmlns="http://schemas.openxmlformats.org/spreadsheetml/2006/main">
  <authors>
    <author>--</author>
  </authors>
  <commentList>
    <comment ref="D3" authorId="0" shape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<sst xmlns="http://schemas.openxmlformats.org/spreadsheetml/2006/main" count="337" uniqueCount="123">
  <si>
    <t>Целевые показатели инвестиционной программы</t>
  </si>
  <si>
    <t>№ п/п</t>
  </si>
  <si>
    <t>Наименование параметра</t>
  </si>
  <si>
    <t>Единица измерения</t>
  </si>
  <si>
    <t>Инвестиционная программа в целом</t>
  </si>
  <si>
    <t>9</t>
  </si>
  <si>
    <t>9.1</t>
  </si>
  <si>
    <t>9.2</t>
  </si>
  <si>
    <t>%</t>
  </si>
  <si>
    <t>Форма 4.5  Информация об инвестиционной программе</t>
  </si>
  <si>
    <t>Наименование  инвестиционной программы</t>
  </si>
  <si>
    <t>Цель инвестиционной программы</t>
  </si>
  <si>
    <t>Комитет по тарифам Санкт-Петербурга</t>
  </si>
  <si>
    <t>Срок начала реализации инвестиционной программы/мероприятия</t>
  </si>
  <si>
    <t>Срок окончания реализации инвестиционной программы/мероприятия</t>
  </si>
  <si>
    <t>Наименование органа местного самоуправления,согласовавшего инвестиционную программу</t>
  </si>
  <si>
    <t>Потребность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программы:</t>
  </si>
  <si>
    <t>8.1.</t>
  </si>
  <si>
    <t>тыс. руб.</t>
  </si>
  <si>
    <t>8.1.1.</t>
  </si>
  <si>
    <t>8.1.2.</t>
  </si>
  <si>
    <t>8.1.3.</t>
  </si>
  <si>
    <t>плата за подключение (технологическое присоединение)</t>
  </si>
  <si>
    <t>Дата утверждения инвестиционной программы</t>
  </si>
  <si>
    <t>Обеспечение качественного и бесперебойного теплоснабжения потребителей</t>
  </si>
  <si>
    <t>Вид деятельности:_x000D_
  - Производство тепловой энергии. Некомбинированная выработка; Производство. Теплоноситель; Передача. Тепловая энергия; Передача. Теплоноситель; Сбыт. Тепловая энергия; Сбыт. Теплоноситель; Подключение (технологическое присоединение) к системе теплоснабжения_x000D_
_x000D_
Территория оказания услуг:_x000D_   - без дифференциации_x000D_
_x000D_
Централизованная система теплоснабжения:_x000D_  - наименование отсутствует</t>
  </si>
  <si>
    <t>Мероприятия</t>
  </si>
  <si>
    <t>Наименование показателя</t>
  </si>
  <si>
    <t>Ед. изм.</t>
  </si>
  <si>
    <t>Удельный расход электрической энергии на траспортировку теплоносителя</t>
  </si>
  <si>
    <t>Гкал/ч</t>
  </si>
  <si>
    <t>Потери тепловой энергии при передаче тепловой энергии по тепловым сетям</t>
  </si>
  <si>
    <t>Потери теплоносителя при передаче тепловой энергии по тепловым сетям</t>
  </si>
  <si>
    <t>4.1</t>
  </si>
  <si>
    <t>4.2</t>
  </si>
  <si>
    <t>Наименование объекта</t>
  </si>
  <si>
    <t>Показатели надежности</t>
  </si>
  <si>
    <t>Показатели энергетической эффективности</t>
  </si>
  <si>
    <t>Количество прекращений подачи тепловой энергии, теплоносителя в результате технологических нарушений на тепловых сетях на 1 км тепловых сетей</t>
  </si>
  <si>
    <t>Количество прекращений подачи тепловой энергии, теплоносителя в результате технологических нарушений на источниках тепловой энергии на 1 Гкал/час установленной мощности</t>
  </si>
  <si>
    <t>Отношение величины технологических потерь тепловой энергии, теплоносителя к материальной характеристике тепловой сети</t>
  </si>
  <si>
    <t>% от полезного отпуска тепловой энергии</t>
  </si>
  <si>
    <t xml:space="preserve">тонн в год для воды </t>
  </si>
  <si>
    <t>т/год</t>
  </si>
  <si>
    <t>7.1</t>
  </si>
  <si>
    <t>7.2</t>
  </si>
  <si>
    <t>износ тепловых сетей</t>
  </si>
  <si>
    <t xml:space="preserve">износ котельных </t>
  </si>
  <si>
    <t>снижение выбросов SO2</t>
  </si>
  <si>
    <t>снижение выбросов сажи</t>
  </si>
  <si>
    <t>2023 год</t>
  </si>
  <si>
    <t>Согласовано с Комитететом по энергетике и инженерному обеспечению, согласование с  с органами месного самоуправления не требуется</t>
  </si>
  <si>
    <t>Наименование органа исполнительной власти, утвердившего инвестиционную программу</t>
  </si>
  <si>
    <t>8.1.4.</t>
  </si>
  <si>
    <t>8.1.5.</t>
  </si>
  <si>
    <t>6.1 Мероприятия по обеспечению безопасности и антитеррористической защищенности объектов топливно-энергетического комплекса, безопасности критической информационной инфраструктуры</t>
  </si>
  <si>
    <t>6.2 Прочие мероприятия, предусматривающие капитальные вложения в объекты основных средств и нематериальные активы, обусловленные необходимостью соблюдения обязательных требований, установленных законодательством Российской Федерации и связанных с осуществлением деятельности в сфере теплоснабжения</t>
  </si>
  <si>
    <t>3.2.2 Реконструкция или модернизация прочих объектов ФТС</t>
  </si>
  <si>
    <t xml:space="preserve">3.2.3 Реконструкция или модернизация прочих объектов ФЭИ </t>
  </si>
  <si>
    <t>Строительство новых объектов системы централизованного теплоснабжения,
не связанных с подключением новых потребителей      2.1 Строительство новых тепловых сетей</t>
  </si>
  <si>
    <t>Строительство новых объектов системы централизованного теплоснабжения,
не связанных с подключением новых потребителей      2.2 Строительство иных объектов, за исключением тепловых сетей</t>
  </si>
  <si>
    <t>3.2.1Реконструкция или модернизация ЦТП</t>
  </si>
  <si>
    <t>Реконструкция или модернизация существующих тепловых сетей.  3.1.1  Магистральные и распределительные тепловые сети</t>
  </si>
  <si>
    <t>Реконструкция или модернизация существующих тепловых сетей.  3.1.2 Квартальные тепловые сети</t>
  </si>
  <si>
    <t xml:space="preserve"> Мероприятия, направленные на снижение негативного воздействия на окружающую среду, достижение плановых значений показателей надежности и энергетической эффективности объектов теплоснабжения, повышение эффективности.                                                                                                    4.1 Мероприятия на объектах ФТС </t>
  </si>
  <si>
    <t>Мероприятия, направленные на снижение негативного воздействия на окружающую среду, достижение плановых значений показателей надежности и энергетической эффективности объектов теплоснабжения, повышение эффективности. 4.2 Мероприятия на объектах ФЭИ</t>
  </si>
  <si>
    <t>Строительство, реконструкция или модернизация объектов в целях в целях подключения потребителей                               1.3 Увеличение пропускной способности существующих тепловых сетей в целях подключения потребителей</t>
  </si>
  <si>
    <t>Строительство, реконструкция или модернизация объектов в целях в целях подключения потребителей                1.1 Строительство новых тепловых сетей в целях подключения потребителей</t>
  </si>
  <si>
    <t>Инвестиционная программа ГУП "ТЭК СПб" в сфере теплоснабжения на период 2023-2028 годы на территории Санкт-Петербурга</t>
  </si>
  <si>
    <t>Строительство, реконструкция или модернизация объектов в целях в целях подключения потребителей               1.2 Строительство иных объектов системы централизованного теплоснабжения, за исключением тепловых сетей, в целях подключения потребителей</t>
  </si>
  <si>
    <t>Строительство, реконструкция или модернизация объектов в целях в целях подключения потребителей                               1.4 Увеличение мощности и производительности существующих объектов централизованного теплоснабжения, за исключением тепловых сетей, в целях подключения потребителей</t>
  </si>
  <si>
    <t>расходы на капитальные вложения (инвестиции), финансируемые за счет нормативной прибыли, учитываемой в необходимой валовой выручке</t>
  </si>
  <si>
    <t>прочие источники финансирования</t>
  </si>
  <si>
    <t>8.1.6.</t>
  </si>
  <si>
    <t>средства, привлеченные на возвратной основе - (кредит )</t>
  </si>
  <si>
    <t>№ 3-ИП ТС</t>
  </si>
  <si>
    <t xml:space="preserve">Плановые значения </t>
  </si>
  <si>
    <t>кВт*ч/м3</t>
  </si>
  <si>
    <t>-</t>
  </si>
  <si>
    <t>Удельный расход условного топлива на выработку единицы тепловой энергии и (или) теплоносителя</t>
  </si>
  <si>
    <t>т.у.т./Гкал</t>
  </si>
  <si>
    <t>т.у.т./м3</t>
  </si>
  <si>
    <t>Объем присоединяемой тепловой нагрузки новых потребителей (прирост подключенной тепловой нагрузки)</t>
  </si>
  <si>
    <t>Процент износа объектов системы теплоснабжения с выделением процента износа объектов, существующих на начало реализации инвестиционной программы</t>
  </si>
  <si>
    <t>куб. м для пара</t>
  </si>
  <si>
    <t>Показатели, характеризующие снижение негативного воздействия на окружающую среду в соответствии с подпунктом "ж" пункта 10 Правил согласования и утверждения инвестиционных программ организаций, осуществляющих регулируемые виды деятельности в сфере теплоснабжения, а также требований к составу и содержанию таких программ (за исключением таких программ, утверждаемых в соотвествии с законодательством Российской Федерации об электроэнергетике), утвержденных постановлением Правительства Российской Федерации от 5 мая 2014 г. № 410</t>
  </si>
  <si>
    <t xml:space="preserve">иные привлеченные средства </t>
  </si>
  <si>
    <t>средства бюджета Санкт-Петербурга</t>
  </si>
  <si>
    <t>8.1.1.1.</t>
  </si>
  <si>
    <t>8.1.1.2</t>
  </si>
  <si>
    <t>амортизация основных средств и нематериальных активов</t>
  </si>
  <si>
    <t xml:space="preserve">амортизация по результатам переоценки основных средств и нематериальных активов </t>
  </si>
  <si>
    <t>недоиспользованная амортизация прошлых лет (от регулируемых видов деятельности)</t>
  </si>
  <si>
    <t>№ 4-ИП ТС</t>
  </si>
  <si>
    <t>Показатели надежности и энергетической эффективности объектов централизованного теплоснабжения 
государственного унитарного предприятия "Топливно-энергетический комплекс Санкт-Петербурга"</t>
  </si>
  <si>
    <t>Удельный расход топлива на производство единицы тепловой энергии, отпускаемой с коллекторов источников тепловой энергии (для организаций, эксплуатирующих объекты теплоснабжения на основании конссесионного соглашения дополнительно указываются по каждому объекту теплоснабжения)</t>
  </si>
  <si>
    <t xml:space="preserve">Величина технологических потерь при передаче тепловой энергии, теплоносителя по тепловым сетям, (для организаций, эксплуатирующих объекты теплоснабжения на основании конссесионного соглашения дополнительно указываются по каждому участку тепловой сети) </t>
  </si>
  <si>
    <t>Фактическое значение 
на 01.01.2023</t>
  </si>
  <si>
    <t>Плановые значения</t>
  </si>
  <si>
    <t>2024 год</t>
  </si>
  <si>
    <t>2025 год</t>
  </si>
  <si>
    <t>2026 год</t>
  </si>
  <si>
    <t>2027 год</t>
  </si>
  <si>
    <t>2028 год</t>
  </si>
  <si>
    <t>Объекты системы централизованного теплоснабжения ГУП "ТЭК СПб"</t>
  </si>
  <si>
    <t>9.2.1.</t>
  </si>
  <si>
    <t>9.2.2.</t>
  </si>
  <si>
    <t>9.3.</t>
  </si>
  <si>
    <t>9.4.</t>
  </si>
  <si>
    <t>9.5.1.</t>
  </si>
  <si>
    <t>9.5.</t>
  </si>
  <si>
    <t>9.5.2.</t>
  </si>
  <si>
    <t>9.6.</t>
  </si>
  <si>
    <t>шт/1 км</t>
  </si>
  <si>
    <t>шт/1 Гкал</t>
  </si>
  <si>
    <t>9.7.</t>
  </si>
  <si>
    <t>9.8.</t>
  </si>
  <si>
    <t>кг усл.топл/Гкал</t>
  </si>
  <si>
    <t>9.9.</t>
  </si>
  <si>
    <t>Гкал</t>
  </si>
  <si>
    <t>Гкал/м2</t>
  </si>
  <si>
    <t>Плановые значения показателей, достижение которых предусмотрено в результате реализации мероприятий инвестиционной программы 
государственного унитарного предприятия "Топливно-энергетический комплекс Санкт-Петербурга" в сфере теплоснабжения на территории Санкт-Петербурга</t>
  </si>
  <si>
    <t>Фактические значения на 01.01.2023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</si>
</sst>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0000"/>
    <numFmt numFmtId="166" formatCode="#,##0.0000"/>
    <numFmt numFmtId="167" formatCode="#,##0\ _₽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3" fillId="0" borderId="2" applyBorder="0">
      <alignment horizontal="center" vertical="center" wrapText="1"/>
    </xf>
    <xf numFmtId="49" fontId="2" fillId="0" borderId="0" applyBorder="0">
      <alignment vertical="top"/>
    </xf>
    <xf numFmtId="0" fontId="1" fillId="0" borderId="0"/>
    <xf numFmtId="0" fontId="6" fillId="0" borderId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" fillId="0" borderId="0"/>
  </cellStyleXfs>
  <cellXfs count="113">
    <xf numFmtId="0" fontId="0" fillId="0" borderId="0" xfId="0"/>
    <xf numFmtId="0" fontId="2" fillId="0" borderId="1" xfId="2" applyFont="1" applyFill="1" applyBorder="1" applyAlignment="1" applyProtection="1">
      <alignment vertical="center" wrapText="1"/>
    </xf>
    <xf numFmtId="16" fontId="2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2" applyFont="1" applyFill="1" applyBorder="1" applyAlignment="1" applyProtection="1">
      <alignment horizontal="center" vertical="center" wrapText="1"/>
    </xf>
    <xf numFmtId="4" fontId="2" fillId="0" borderId="1" xfId="2" applyNumberFormat="1" applyFont="1" applyFill="1" applyBorder="1" applyAlignment="1" applyProtection="1">
      <alignment vertical="center" wrapText="1"/>
    </xf>
    <xf numFmtId="14" fontId="2" fillId="0" borderId="1" xfId="2" applyNumberFormat="1" applyFont="1" applyFill="1" applyBorder="1" applyAlignment="1" applyProtection="1">
      <alignment horizontal="right" vertical="center" wrapText="1"/>
    </xf>
    <xf numFmtId="0" fontId="5" fillId="0" borderId="0" xfId="0" applyFont="1" applyFill="1"/>
    <xf numFmtId="0" fontId="2" fillId="0" borderId="7" xfId="2" applyFont="1" applyFill="1" applyBorder="1" applyAlignment="1" applyProtection="1">
      <alignment vertical="center" wrapText="1"/>
    </xf>
    <xf numFmtId="49" fontId="2" fillId="0" borderId="1" xfId="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/>
    <xf numFmtId="4" fontId="5" fillId="0" borderId="0" xfId="0" applyNumberFormat="1" applyFont="1" applyFill="1"/>
    <xf numFmtId="0" fontId="8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6" xfId="0" applyFont="1" applyFill="1" applyBorder="1"/>
    <xf numFmtId="0" fontId="5" fillId="0" borderId="1" xfId="0" applyFont="1" applyFill="1" applyBorder="1" applyAlignment="1">
      <alignment horizontal="center"/>
    </xf>
    <xf numFmtId="0" fontId="7" fillId="0" borderId="0" xfId="5" applyFont="1" applyFill="1" applyAlignment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11" fillId="2" borderId="1" xfId="5" applyFont="1" applyFill="1" applyBorder="1" applyAlignment="1">
      <alignment horizontal="center" vertical="center"/>
    </xf>
    <xf numFmtId="0" fontId="11" fillId="2" borderId="1" xfId="5" applyFont="1" applyFill="1" applyBorder="1" applyAlignment="1">
      <alignment horizontal="center" vertical="center" wrapText="1"/>
    </xf>
    <xf numFmtId="2" fontId="11" fillId="2" borderId="1" xfId="5" applyNumberFormat="1" applyFont="1" applyFill="1" applyBorder="1" applyAlignment="1">
      <alignment horizontal="center" vertical="center"/>
    </xf>
    <xf numFmtId="0" fontId="11" fillId="2" borderId="1" xfId="5" applyFont="1" applyFill="1" applyBorder="1" applyAlignment="1">
      <alignment vertical="center"/>
    </xf>
    <xf numFmtId="49" fontId="11" fillId="2" borderId="1" xfId="5" applyNumberFormat="1" applyFont="1" applyFill="1" applyBorder="1" applyAlignment="1">
      <alignment horizontal="center" vertical="center"/>
    </xf>
    <xf numFmtId="49" fontId="11" fillId="2" borderId="1" xfId="4" applyNumberFormat="1" applyFont="1" applyFill="1" applyBorder="1" applyAlignment="1">
      <alignment horizontal="center" vertical="center" wrapText="1"/>
    </xf>
    <xf numFmtId="0" fontId="6" fillId="0" borderId="0" xfId="5" applyFont="1" applyAlignment="1">
      <alignment vertical="center"/>
    </xf>
    <xf numFmtId="0" fontId="7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165" fontId="5" fillId="0" borderId="0" xfId="0" applyNumberFormat="1" applyFont="1" applyFill="1"/>
    <xf numFmtId="0" fontId="7" fillId="0" borderId="1" xfId="5" applyFont="1" applyBorder="1" applyAlignment="1">
      <alignment horizontal="center" vertical="center"/>
    </xf>
    <xf numFmtId="0" fontId="2" fillId="0" borderId="6" xfId="2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1" xfId="2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wrapText="1"/>
    </xf>
    <xf numFmtId="2" fontId="5" fillId="0" borderId="0" xfId="0" applyNumberFormat="1" applyFont="1" applyFill="1"/>
    <xf numFmtId="166" fontId="2" fillId="0" borderId="1" xfId="2" applyNumberFormat="1" applyFont="1" applyFill="1" applyBorder="1" applyAlignment="1" applyProtection="1">
      <alignment vertical="center" wrapText="1"/>
    </xf>
    <xf numFmtId="4" fontId="15" fillId="0" borderId="1" xfId="2" applyNumberFormat="1" applyFont="1" applyFill="1" applyBorder="1" applyAlignment="1" applyProtection="1">
      <alignment vertical="center" wrapText="1"/>
    </xf>
    <xf numFmtId="0" fontId="2" fillId="0" borderId="1" xfId="2" applyFont="1" applyFill="1" applyBorder="1" applyAlignment="1" applyProtection="1">
      <alignment horizontal="center" vertical="center" wrapText="1"/>
    </xf>
    <xf numFmtId="0" fontId="2" fillId="0" borderId="1" xfId="2" applyFont="1" applyFill="1" applyBorder="1" applyAlignment="1" applyProtection="1">
      <alignment horizontal="center" vertical="center" wrapText="1"/>
    </xf>
    <xf numFmtId="4" fontId="3" fillId="0" borderId="1" xfId="2" applyNumberFormat="1" applyFont="1" applyFill="1" applyBorder="1" applyAlignment="1" applyProtection="1">
      <alignment vertical="center" wrapText="1"/>
    </xf>
    <xf numFmtId="0" fontId="2" fillId="0" borderId="1" xfId="2" applyFont="1" applyFill="1" applyBorder="1" applyAlignment="1" applyProtection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 applyProtection="1">
      <alignment horizontal="center" vertical="center" wrapText="1"/>
    </xf>
    <xf numFmtId="0" fontId="1" fillId="0" borderId="0" xfId="8"/>
    <xf numFmtId="3" fontId="11" fillId="2" borderId="1" xfId="5" applyNumberFormat="1" applyFont="1" applyFill="1" applyBorder="1" applyAlignment="1">
      <alignment horizontal="center" vertical="center"/>
    </xf>
    <xf numFmtId="0" fontId="7" fillId="2" borderId="1" xfId="5" applyFont="1" applyFill="1" applyBorder="1" applyAlignment="1">
      <alignment horizontal="center" vertical="center" wrapText="1"/>
    </xf>
    <xf numFmtId="10" fontId="11" fillId="2" borderId="1" xfId="7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 applyProtection="1">
      <alignment horizontal="center" vertical="center" wrapText="1"/>
    </xf>
    <xf numFmtId="4" fontId="2" fillId="3" borderId="1" xfId="2" applyNumberFormat="1" applyFont="1" applyFill="1" applyBorder="1" applyAlignment="1" applyProtection="1">
      <alignment vertical="center" wrapText="1"/>
    </xf>
    <xf numFmtId="0" fontId="5" fillId="0" borderId="1" xfId="0" applyFont="1" applyFill="1" applyBorder="1" applyAlignment="1">
      <alignment wrapText="1"/>
    </xf>
    <xf numFmtId="0" fontId="10" fillId="2" borderId="1" xfId="5" applyFont="1" applyFill="1" applyBorder="1" applyAlignment="1">
      <alignment horizontal="center" vertical="center"/>
    </xf>
    <xf numFmtId="0" fontId="11" fillId="2" borderId="7" xfId="5" applyFont="1" applyFill="1" applyBorder="1" applyAlignment="1">
      <alignment horizontal="center" vertical="center"/>
    </xf>
    <xf numFmtId="0" fontId="11" fillId="0" borderId="1" xfId="5" applyFont="1" applyBorder="1" applyAlignment="1">
      <alignment horizontal="center" vertical="center" wrapText="1"/>
    </xf>
    <xf numFmtId="2" fontId="11" fillId="0" borderId="1" xfId="5" applyNumberFormat="1" applyFont="1" applyBorder="1" applyAlignment="1">
      <alignment horizontal="center" vertical="center"/>
    </xf>
    <xf numFmtId="0" fontId="11" fillId="0" borderId="1" xfId="5" applyFont="1" applyBorder="1" applyAlignment="1">
      <alignment horizontal="center" vertical="center"/>
    </xf>
    <xf numFmtId="0" fontId="1" fillId="0" borderId="0" xfId="8" applyFont="1"/>
    <xf numFmtId="14" fontId="5" fillId="0" borderId="1" xfId="0" applyNumberFormat="1" applyFont="1" applyFill="1" applyBorder="1"/>
    <xf numFmtId="16" fontId="5" fillId="0" borderId="1" xfId="0" applyNumberFormat="1" applyFont="1" applyFill="1" applyBorder="1"/>
    <xf numFmtId="4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/>
    <xf numFmtId="10" fontId="11" fillId="2" borderId="1" xfId="7" applyNumberFormat="1" applyFont="1" applyFill="1" applyBorder="1" applyAlignment="1">
      <alignment vertical="center" wrapText="1"/>
    </xf>
    <xf numFmtId="2" fontId="11" fillId="0" borderId="1" xfId="5" applyNumberFormat="1" applyFont="1" applyBorder="1" applyAlignment="1">
      <alignment vertical="center"/>
    </xf>
    <xf numFmtId="0" fontId="11" fillId="0" borderId="1" xfId="5" applyFont="1" applyBorder="1" applyAlignment="1">
      <alignment vertical="center"/>
    </xf>
    <xf numFmtId="3" fontId="17" fillId="0" borderId="1" xfId="0" applyNumberFormat="1" applyFont="1" applyFill="1" applyBorder="1" applyAlignment="1">
      <alignment vertical="center"/>
    </xf>
    <xf numFmtId="0" fontId="17" fillId="0" borderId="1" xfId="0" applyFont="1" applyFill="1" applyBorder="1" applyAlignment="1"/>
    <xf numFmtId="49" fontId="12" fillId="0" borderId="1" xfId="0" applyNumberFormat="1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167" fontId="11" fillId="2" borderId="1" xfId="5" applyNumberFormat="1" applyFont="1" applyFill="1" applyBorder="1" applyAlignment="1">
      <alignment horizontal="center" vertical="center" wrapText="1"/>
    </xf>
    <xf numFmtId="164" fontId="11" fillId="2" borderId="1" xfId="5" applyNumberFormat="1" applyFont="1" applyFill="1" applyBorder="1" applyAlignment="1">
      <alignment horizontal="center" vertical="center" wrapText="1"/>
    </xf>
    <xf numFmtId="164" fontId="11" fillId="2" borderId="1" xfId="5" applyNumberFormat="1" applyFont="1" applyFill="1" applyBorder="1" applyAlignment="1">
      <alignment horizontal="center" vertical="center"/>
    </xf>
    <xf numFmtId="164" fontId="12" fillId="2" borderId="1" xfId="5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1" xfId="2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11" fillId="2" borderId="7" xfId="5" applyFont="1" applyFill="1" applyBorder="1" applyAlignment="1">
      <alignment horizontal="center" vertical="center" wrapText="1"/>
    </xf>
    <xf numFmtId="0" fontId="11" fillId="2" borderId="6" xfId="5" applyFont="1" applyFill="1" applyBorder="1" applyAlignment="1">
      <alignment horizontal="center" vertical="center" wrapText="1"/>
    </xf>
    <xf numFmtId="0" fontId="11" fillId="2" borderId="8" xfId="5" applyFont="1" applyFill="1" applyBorder="1" applyAlignment="1">
      <alignment horizontal="left" vertical="center" wrapText="1" indent="1"/>
    </xf>
    <xf numFmtId="0" fontId="11" fillId="2" borderId="11" xfId="5" applyFont="1" applyFill="1" applyBorder="1" applyAlignment="1">
      <alignment horizontal="left" vertical="center" wrapText="1" indent="1"/>
    </xf>
    <xf numFmtId="0" fontId="11" fillId="2" borderId="9" xfId="5" applyFont="1" applyFill="1" applyBorder="1" applyAlignment="1">
      <alignment horizontal="left" vertical="center" wrapText="1" indent="1"/>
    </xf>
    <xf numFmtId="0" fontId="11" fillId="2" borderId="12" xfId="5" applyFont="1" applyFill="1" applyBorder="1" applyAlignment="1">
      <alignment horizontal="left" vertical="center" wrapText="1" indent="1"/>
    </xf>
    <xf numFmtId="0" fontId="11" fillId="2" borderId="1" xfId="5" applyFont="1" applyFill="1" applyBorder="1" applyAlignment="1">
      <alignment horizontal="left" vertical="center" wrapText="1" indent="1"/>
    </xf>
    <xf numFmtId="0" fontId="11" fillId="2" borderId="1" xfId="5" applyFont="1" applyFill="1" applyBorder="1" applyAlignment="1">
      <alignment horizontal="left" vertical="center" wrapText="1" indent="2"/>
    </xf>
    <xf numFmtId="0" fontId="11" fillId="2" borderId="3" xfId="5" applyFont="1" applyFill="1" applyBorder="1" applyAlignment="1">
      <alignment horizontal="left" vertical="center" wrapText="1" indent="1"/>
    </xf>
    <xf numFmtId="0" fontId="11" fillId="2" borderId="5" xfId="5" applyFont="1" applyFill="1" applyBorder="1" applyAlignment="1">
      <alignment horizontal="left" vertical="center" wrapText="1" indent="1"/>
    </xf>
    <xf numFmtId="0" fontId="7" fillId="0" borderId="0" xfId="5" applyFont="1" applyAlignment="1">
      <alignment horizontal="right" vertical="center" wrapText="1"/>
    </xf>
    <xf numFmtId="0" fontId="9" fillId="0" borderId="0" xfId="5" applyFont="1" applyAlignment="1">
      <alignment horizontal="center" vertical="center" wrapText="1"/>
    </xf>
    <xf numFmtId="0" fontId="13" fillId="2" borderId="1" xfId="5" applyFont="1" applyFill="1" applyBorder="1" applyAlignment="1">
      <alignment horizontal="center" vertical="center"/>
    </xf>
    <xf numFmtId="0" fontId="13" fillId="2" borderId="7" xfId="5" applyFont="1" applyFill="1" applyBorder="1" applyAlignment="1">
      <alignment horizontal="center" vertical="center" wrapText="1"/>
    </xf>
    <xf numFmtId="0" fontId="13" fillId="2" borderId="6" xfId="5" applyFont="1" applyFill="1" applyBorder="1" applyAlignment="1">
      <alignment horizontal="center" vertical="center" wrapText="1"/>
    </xf>
    <xf numFmtId="0" fontId="13" fillId="2" borderId="3" xfId="5" applyFont="1" applyFill="1" applyBorder="1" applyAlignment="1">
      <alignment horizontal="center" vertical="center"/>
    </xf>
    <xf numFmtId="0" fontId="13" fillId="2" borderId="4" xfId="5" applyFont="1" applyFill="1" applyBorder="1" applyAlignment="1">
      <alignment horizontal="center" vertical="center"/>
    </xf>
    <xf numFmtId="0" fontId="13" fillId="2" borderId="5" xfId="5" applyFont="1" applyFill="1" applyBorder="1" applyAlignment="1">
      <alignment horizontal="center" vertical="center"/>
    </xf>
    <xf numFmtId="0" fontId="10" fillId="2" borderId="1" xfId="5" applyFont="1" applyFill="1" applyBorder="1" applyAlignment="1">
      <alignment horizontal="center" vertical="center"/>
    </xf>
    <xf numFmtId="0" fontId="11" fillId="2" borderId="7" xfId="5" applyFont="1" applyFill="1" applyBorder="1" applyAlignment="1">
      <alignment horizontal="center" vertical="center"/>
    </xf>
    <xf numFmtId="0" fontId="11" fillId="2" borderId="6" xfId="5" applyFont="1" applyFill="1" applyBorder="1" applyAlignment="1">
      <alignment horizontal="center" vertical="center"/>
    </xf>
    <xf numFmtId="0" fontId="14" fillId="0" borderId="1" xfId="5" applyFont="1" applyBorder="1" applyAlignment="1">
      <alignment horizontal="center" vertical="center"/>
    </xf>
    <xf numFmtId="0" fontId="14" fillId="0" borderId="7" xfId="5" applyFont="1" applyBorder="1" applyAlignment="1">
      <alignment horizontal="center" vertical="center" wrapText="1"/>
    </xf>
    <xf numFmtId="0" fontId="14" fillId="0" borderId="6" xfId="5" applyFont="1" applyBorder="1" applyAlignment="1">
      <alignment horizontal="center" vertical="center" wrapText="1"/>
    </xf>
    <xf numFmtId="0" fontId="13" fillId="0" borderId="1" xfId="5" applyFont="1" applyBorder="1" applyAlignment="1">
      <alignment horizontal="center" vertical="center" wrapText="1"/>
    </xf>
    <xf numFmtId="0" fontId="11" fillId="0" borderId="1" xfId="5" applyFont="1" applyBorder="1" applyAlignment="1">
      <alignment horizontal="center" vertical="center"/>
    </xf>
    <xf numFmtId="0" fontId="11" fillId="0" borderId="3" xfId="5" applyFont="1" applyBorder="1" applyAlignment="1">
      <alignment horizontal="center" vertical="center"/>
    </xf>
    <xf numFmtId="0" fontId="11" fillId="0" borderId="4" xfId="5" applyFont="1" applyBorder="1" applyAlignment="1">
      <alignment horizontal="center" vertical="center"/>
    </xf>
    <xf numFmtId="0" fontId="11" fillId="0" borderId="5" xfId="5" applyFont="1" applyBorder="1" applyAlignment="1">
      <alignment horizontal="center" vertical="center"/>
    </xf>
    <xf numFmtId="0" fontId="7" fillId="0" borderId="3" xfId="5" applyFont="1" applyBorder="1" applyAlignment="1">
      <alignment horizontal="center" vertical="center" wrapText="1"/>
    </xf>
    <xf numFmtId="0" fontId="7" fillId="0" borderId="4" xfId="5" applyFont="1" applyBorder="1" applyAlignment="1">
      <alignment horizontal="center" vertical="center" wrapText="1"/>
    </xf>
    <xf numFmtId="0" fontId="7" fillId="0" borderId="5" xfId="5" applyFont="1" applyBorder="1" applyAlignment="1">
      <alignment horizontal="center" vertical="center" wrapText="1"/>
    </xf>
    <xf numFmtId="0" fontId="7" fillId="0" borderId="3" xfId="5" applyFont="1" applyFill="1" applyBorder="1" applyAlignment="1">
      <alignment horizontal="center" vertical="center" wrapText="1"/>
    </xf>
    <xf numFmtId="0" fontId="7" fillId="0" borderId="4" xfId="5" applyFont="1" applyFill="1" applyBorder="1" applyAlignment="1">
      <alignment horizontal="center" vertical="center" wrapText="1"/>
    </xf>
    <xf numFmtId="0" fontId="7" fillId="0" borderId="5" xfId="5" applyFont="1" applyFill="1" applyBorder="1" applyAlignment="1">
      <alignment horizontal="center" vertical="center" wrapText="1"/>
    </xf>
    <xf numFmtId="0" fontId="7" fillId="0" borderId="1" xfId="5" applyFont="1" applyBorder="1" applyAlignment="1">
      <alignment horizontal="center" vertical="center" wrapText="1"/>
    </xf>
  </cellXfs>
  <cellStyles count="9">
    <cellStyle name="ЗаголовокСтолбца" xfId="2"/>
    <cellStyle name="Обычный" xfId="0" builtinId="0"/>
    <cellStyle name="Обычный 11 10" xfId="5"/>
    <cellStyle name="Обычный 2 2" xfId="8"/>
    <cellStyle name="Обычный 3" xfId="3"/>
    <cellStyle name="Обычный_кап рем_ГУП ТЭК2006осн" xfId="4"/>
    <cellStyle name="Обычный_Мониторинг инвестиций" xfId="1"/>
    <cellStyle name="Процентный" xfId="7" builtinId="5"/>
    <cellStyle name="Процентн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8.11.2023%20%20&#1048;&#1055;%20&#1043;&#1059;&#1055;%20&#1058;&#1069;&#1050;%20&#1057;&#1055;&#1073;%2027%2011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2-ИП-ТС публикация"/>
      <sheetName val="Паспорт"/>
      <sheetName val="форма 2-ИП-ТС !"/>
      <sheetName val="Форма 3"/>
      <sheetName val="Форма-4"/>
      <sheetName val="Форма 5-ИП для публ"/>
      <sheetName val="форма 2-ИП-ТС ! (с 2 пунктами)"/>
      <sheetName val="Форма 5-ИП для публ (до изм)"/>
      <sheetName val="Форма 5-ИП (2)"/>
      <sheetName val="График ввода"/>
      <sheetName val="прочие3.2.3.685ПРТ Производство"/>
      <sheetName val="прочие3.1.1.136ПРТ Передача"/>
    </sheetNames>
    <sheetDataSet>
      <sheetData sheetId="0" refreshError="1"/>
      <sheetData sheetId="1" refreshError="1"/>
      <sheetData sheetId="2">
        <row r="182">
          <cell r="AD182">
            <v>50000</v>
          </cell>
        </row>
        <row r="186">
          <cell r="AD186">
            <v>10000</v>
          </cell>
        </row>
        <row r="209">
          <cell r="AC209">
            <v>241900.04488999993</v>
          </cell>
        </row>
        <row r="210">
          <cell r="AC210">
            <v>298620.34899333341</v>
          </cell>
        </row>
        <row r="254">
          <cell r="AD254">
            <v>28431.599999999999</v>
          </cell>
        </row>
        <row r="974">
          <cell r="AD974">
            <v>34582</v>
          </cell>
          <cell r="AE974">
            <v>102107.23699999999</v>
          </cell>
        </row>
        <row r="1004">
          <cell r="AD1004">
            <v>2797400.85</v>
          </cell>
          <cell r="AE1004">
            <v>1995422.15</v>
          </cell>
        </row>
        <row r="1016">
          <cell r="AD1016">
            <v>14146.34</v>
          </cell>
          <cell r="AE1016">
            <v>119194.948</v>
          </cell>
          <cell r="AF1016">
            <v>120000</v>
          </cell>
        </row>
        <row r="1058">
          <cell r="AD1058">
            <v>3933.9110000000001</v>
          </cell>
          <cell r="AE1058">
            <v>67861.036999999997</v>
          </cell>
        </row>
        <row r="1059">
          <cell r="AD1059">
            <v>7917.75</v>
          </cell>
          <cell r="AE1059">
            <v>37409.192000000003</v>
          </cell>
          <cell r="AF1059">
            <v>42565.5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88"/>
  <sheetViews>
    <sheetView tabSelected="1" topLeftCell="A3" zoomScale="70" zoomScaleNormal="70" workbookViewId="0">
      <pane xSplit="2" ySplit="4" topLeftCell="C7" activePane="bottomRight" state="frozen"/>
      <selection activeCell="A3" sqref="A3"/>
      <selection pane="topRight" activeCell="C3" sqref="C3"/>
      <selection pane="bottomLeft" activeCell="A7" sqref="A7"/>
      <selection pane="bottomRight" activeCell="F9" sqref="F9"/>
    </sheetView>
  </sheetViews>
  <sheetFormatPr defaultColWidth="9.109375" defaultRowHeight="14.4" x14ac:dyDescent="0.3"/>
  <cols>
    <col min="1" max="1" width="10.88671875" style="6" bestFit="1" customWidth="1"/>
    <col min="2" max="2" width="30.33203125" style="6" customWidth="1"/>
    <col min="3" max="3" width="12" style="9" customWidth="1"/>
    <col min="4" max="4" width="20.21875" style="6" customWidth="1"/>
    <col min="5" max="6" width="16.44140625" style="6" customWidth="1"/>
    <col min="7" max="8" width="24.5546875" style="6" customWidth="1"/>
    <col min="9" max="9" width="16.44140625" style="6" customWidth="1"/>
    <col min="10" max="11" width="16.77734375" style="6" customWidth="1"/>
    <col min="12" max="12" width="16.44140625" style="6" bestFit="1" customWidth="1"/>
    <col min="13" max="13" width="14.6640625" style="6" customWidth="1"/>
    <col min="14" max="14" width="17.109375" style="6" customWidth="1"/>
    <col min="15" max="15" width="14.44140625" style="6" customWidth="1"/>
    <col min="16" max="16" width="16.88671875" style="6" customWidth="1"/>
    <col min="17" max="17" width="16.33203125" style="6" customWidth="1"/>
    <col min="18" max="18" width="14.33203125" style="6" customWidth="1"/>
    <col min="19" max="19" width="14.88671875" style="6" customWidth="1"/>
    <col min="20" max="20" width="11.6640625" style="6" customWidth="1"/>
    <col min="21" max="21" width="12.21875" style="6" customWidth="1"/>
    <col min="22" max="16384" width="9.109375" style="6"/>
  </cols>
  <sheetData>
    <row r="1" spans="1:22" hidden="1" x14ac:dyDescent="0.3">
      <c r="A1" s="6" t="s">
        <v>9</v>
      </c>
    </row>
    <row r="2" spans="1:22" hidden="1" x14ac:dyDescent="0.3">
      <c r="L2" s="27">
        <f>D23-7086262</f>
        <v>3476089.7850309331</v>
      </c>
    </row>
    <row r="3" spans="1:22" ht="55.8" customHeight="1" x14ac:dyDescent="0.3">
      <c r="A3" s="71" t="s">
        <v>1</v>
      </c>
      <c r="B3" s="72" t="s">
        <v>2</v>
      </c>
      <c r="C3" s="72" t="s">
        <v>3</v>
      </c>
      <c r="D3" s="71" t="s">
        <v>25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22" ht="22.8" x14ac:dyDescent="0.3">
      <c r="A4" s="71"/>
      <c r="B4" s="72"/>
      <c r="C4" s="72"/>
      <c r="D4" s="29" t="s">
        <v>4</v>
      </c>
      <c r="E4" s="73" t="s">
        <v>26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5"/>
    </row>
    <row r="5" spans="1:22" x14ac:dyDescent="0.3">
      <c r="A5" s="30">
        <v>1</v>
      </c>
      <c r="B5" s="31">
        <v>2</v>
      </c>
      <c r="C5" s="31">
        <v>3</v>
      </c>
      <c r="D5" s="31">
        <v>4</v>
      </c>
      <c r="E5" s="31">
        <v>5</v>
      </c>
      <c r="F5" s="36"/>
      <c r="G5" s="31">
        <v>7</v>
      </c>
      <c r="H5" s="36"/>
      <c r="I5" s="31">
        <v>9</v>
      </c>
      <c r="J5" s="31">
        <v>10</v>
      </c>
      <c r="K5" s="31">
        <v>11</v>
      </c>
      <c r="L5" s="31">
        <v>12</v>
      </c>
      <c r="M5" s="31">
        <v>13</v>
      </c>
      <c r="N5" s="31">
        <v>14</v>
      </c>
      <c r="O5" s="31">
        <v>15</v>
      </c>
      <c r="P5" s="31">
        <v>16</v>
      </c>
      <c r="Q5" s="31">
        <v>17</v>
      </c>
      <c r="R5" s="31">
        <v>19</v>
      </c>
      <c r="S5" s="31">
        <v>20</v>
      </c>
    </row>
    <row r="6" spans="1:22" ht="208.2" customHeight="1" x14ac:dyDescent="0.3">
      <c r="A6" s="30">
        <v>1</v>
      </c>
      <c r="B6" s="31" t="s">
        <v>10</v>
      </c>
      <c r="C6" s="1"/>
      <c r="D6" s="1" t="s">
        <v>68</v>
      </c>
      <c r="E6" s="8" t="s">
        <v>67</v>
      </c>
      <c r="F6" s="8" t="s">
        <v>69</v>
      </c>
      <c r="G6" s="8" t="s">
        <v>66</v>
      </c>
      <c r="H6" s="8" t="s">
        <v>70</v>
      </c>
      <c r="I6" s="8" t="s">
        <v>59</v>
      </c>
      <c r="J6" s="8" t="s">
        <v>60</v>
      </c>
      <c r="K6" s="8" t="s">
        <v>62</v>
      </c>
      <c r="L6" s="8" t="s">
        <v>63</v>
      </c>
      <c r="M6" s="8" t="s">
        <v>61</v>
      </c>
      <c r="N6" s="8" t="s">
        <v>57</v>
      </c>
      <c r="O6" s="8" t="s">
        <v>58</v>
      </c>
      <c r="P6" s="8" t="s">
        <v>64</v>
      </c>
      <c r="Q6" s="8" t="s">
        <v>65</v>
      </c>
      <c r="R6" s="8" t="s">
        <v>55</v>
      </c>
      <c r="S6" s="8" t="s">
        <v>56</v>
      </c>
    </row>
    <row r="7" spans="1:22" ht="22.8" x14ac:dyDescent="0.3">
      <c r="A7" s="30">
        <v>2</v>
      </c>
      <c r="B7" s="1" t="s">
        <v>23</v>
      </c>
      <c r="C7" s="1"/>
      <c r="D7" s="5">
        <v>45229</v>
      </c>
      <c r="E7" s="17"/>
      <c r="F7" s="17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22" ht="57" x14ac:dyDescent="0.3">
      <c r="A8" s="30">
        <v>3</v>
      </c>
      <c r="B8" s="1" t="s">
        <v>11</v>
      </c>
      <c r="C8" s="1"/>
      <c r="D8" s="1" t="s">
        <v>24</v>
      </c>
      <c r="E8" s="40"/>
      <c r="F8" s="17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22" ht="45.6" x14ac:dyDescent="0.3">
      <c r="A9" s="30">
        <v>4</v>
      </c>
      <c r="B9" s="1" t="s">
        <v>52</v>
      </c>
      <c r="C9" s="1"/>
      <c r="D9" s="1" t="s">
        <v>12</v>
      </c>
      <c r="E9" s="17"/>
      <c r="F9" s="17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22" ht="78.599999999999994" customHeight="1" x14ac:dyDescent="0.3">
      <c r="A10" s="30">
        <v>5</v>
      </c>
      <c r="B10" s="1" t="s">
        <v>15</v>
      </c>
      <c r="C10" s="1"/>
      <c r="D10" s="1" t="s">
        <v>51</v>
      </c>
      <c r="E10" s="17"/>
      <c r="F10" s="17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22" ht="34.200000000000003" x14ac:dyDescent="0.3">
      <c r="A11" s="30">
        <v>6</v>
      </c>
      <c r="B11" s="1" t="s">
        <v>13</v>
      </c>
      <c r="C11" s="1"/>
      <c r="D11" s="5">
        <v>44927</v>
      </c>
      <c r="E11" s="5">
        <v>42736</v>
      </c>
      <c r="F11" s="5">
        <v>44197</v>
      </c>
      <c r="G11" s="5">
        <v>43101</v>
      </c>
      <c r="H11" s="5">
        <v>44562</v>
      </c>
      <c r="I11" s="5">
        <v>43466</v>
      </c>
      <c r="J11" s="5">
        <v>42370</v>
      </c>
      <c r="K11" s="5">
        <v>42736</v>
      </c>
      <c r="L11" s="5">
        <v>41275</v>
      </c>
      <c r="M11" s="5">
        <v>42005</v>
      </c>
      <c r="N11" s="5">
        <v>42005</v>
      </c>
      <c r="O11" s="5">
        <v>42005</v>
      </c>
      <c r="P11" s="5">
        <v>43831</v>
      </c>
      <c r="Q11" s="5">
        <v>42370</v>
      </c>
      <c r="R11" s="5">
        <v>43101</v>
      </c>
      <c r="S11" s="5">
        <v>41640</v>
      </c>
    </row>
    <row r="12" spans="1:22" ht="34.200000000000003" x14ac:dyDescent="0.3">
      <c r="A12" s="30">
        <v>7</v>
      </c>
      <c r="B12" s="1" t="s">
        <v>14</v>
      </c>
      <c r="C12" s="1"/>
      <c r="D12" s="5">
        <v>47118</v>
      </c>
      <c r="E12" s="5">
        <v>47483</v>
      </c>
      <c r="F12" s="5">
        <v>46752</v>
      </c>
      <c r="G12" s="5">
        <v>47118</v>
      </c>
      <c r="H12" s="5">
        <v>46752</v>
      </c>
      <c r="I12" s="5">
        <v>47483</v>
      </c>
      <c r="J12" s="5">
        <v>47118</v>
      </c>
      <c r="K12" s="5">
        <v>47483</v>
      </c>
      <c r="L12" s="5">
        <v>48213</v>
      </c>
      <c r="M12" s="5">
        <v>47118</v>
      </c>
      <c r="N12" s="5">
        <v>47118</v>
      </c>
      <c r="O12" s="5">
        <v>47483</v>
      </c>
      <c r="P12" s="5">
        <v>47483</v>
      </c>
      <c r="Q12" s="5">
        <v>46752</v>
      </c>
      <c r="R12" s="5">
        <v>46022</v>
      </c>
      <c r="S12" s="5">
        <v>47118</v>
      </c>
    </row>
    <row r="13" spans="1:22" ht="77.400000000000006" customHeight="1" x14ac:dyDescent="0.3">
      <c r="A13" s="30">
        <v>8</v>
      </c>
      <c r="B13" s="1" t="s">
        <v>16</v>
      </c>
      <c r="C13" s="1" t="s">
        <v>18</v>
      </c>
      <c r="D13" s="4">
        <f>D14+D22+D31+D40+D49+D58</f>
        <v>175056031.16635579</v>
      </c>
      <c r="E13" s="4">
        <f>E14+E22+E31+E40+E49+E58</f>
        <v>1470534.7334799999</v>
      </c>
      <c r="F13" s="4">
        <f t="shared" ref="F13:R13" si="0">F14+F22+F31+F40+F49+F58</f>
        <v>483605.11000000004</v>
      </c>
      <c r="G13" s="4">
        <f t="shared" si="0"/>
        <v>123957.06200999999</v>
      </c>
      <c r="H13" s="4">
        <f t="shared" si="0"/>
        <v>125677.51333</v>
      </c>
      <c r="I13" s="4">
        <f t="shared" si="0"/>
        <v>6019896.8042008309</v>
      </c>
      <c r="J13" s="4">
        <f t="shared" si="0"/>
        <v>171069.81062000003</v>
      </c>
      <c r="K13" s="4">
        <f t="shared" si="0"/>
        <v>17432090.919521332</v>
      </c>
      <c r="L13" s="4">
        <f t="shared" si="0"/>
        <v>73692806.095561072</v>
      </c>
      <c r="M13" s="4">
        <f t="shared" si="0"/>
        <v>5960308.5620001769</v>
      </c>
      <c r="N13" s="4">
        <f t="shared" si="0"/>
        <v>781185.59409666993</v>
      </c>
      <c r="O13" s="4">
        <f t="shared" si="0"/>
        <v>45159104.105632037</v>
      </c>
      <c r="P13" s="4">
        <f t="shared" si="0"/>
        <v>564528.77422999998</v>
      </c>
      <c r="Q13" s="4">
        <f t="shared" si="0"/>
        <v>2156868.6132979933</v>
      </c>
      <c r="R13" s="4">
        <f t="shared" si="0"/>
        <v>3431682.1147130067</v>
      </c>
      <c r="S13" s="4">
        <f>S14+S22+S31+S40+S49+S58</f>
        <v>17482715.353662666</v>
      </c>
    </row>
    <row r="14" spans="1:22" x14ac:dyDescent="0.3">
      <c r="A14" s="2" t="s">
        <v>17</v>
      </c>
      <c r="B14" s="3">
        <v>2023</v>
      </c>
      <c r="C14" s="7" t="s">
        <v>18</v>
      </c>
      <c r="D14" s="38">
        <f>SUM(E14:S14)</f>
        <v>15221377.036444712</v>
      </c>
      <c r="E14" s="38">
        <f>E15+E19+E21+E18+E20</f>
        <v>479416.2792799999</v>
      </c>
      <c r="F14" s="38">
        <f t="shared" ref="F14:S14" si="1">F15+F19+F21+F18+F20</f>
        <v>234970.62000000002</v>
      </c>
      <c r="G14" s="38">
        <f t="shared" si="1"/>
        <v>11996.262200000008</v>
      </c>
      <c r="H14" s="38">
        <f t="shared" si="1"/>
        <v>10484.27333</v>
      </c>
      <c r="I14" s="38">
        <f t="shared" si="1"/>
        <v>2309926.0761133302</v>
      </c>
      <c r="J14" s="38">
        <f t="shared" si="1"/>
        <v>36268.306620000003</v>
      </c>
      <c r="K14" s="38">
        <f t="shared" si="1"/>
        <v>4143342.168488333</v>
      </c>
      <c r="L14" s="38">
        <f t="shared" si="1"/>
        <v>1545146.973545</v>
      </c>
      <c r="M14" s="38">
        <f t="shared" si="1"/>
        <v>108032.38649311</v>
      </c>
      <c r="N14" s="38">
        <f t="shared" si="1"/>
        <v>27075.98243</v>
      </c>
      <c r="O14" s="38">
        <f t="shared" si="1"/>
        <v>2353543.5571349403</v>
      </c>
      <c r="P14" s="38">
        <f t="shared" si="1"/>
        <v>15000.99813</v>
      </c>
      <c r="Q14" s="38">
        <f t="shared" si="1"/>
        <v>537844.43222999305</v>
      </c>
      <c r="R14" s="38">
        <f t="shared" si="1"/>
        <v>346985.692310007</v>
      </c>
      <c r="S14" s="38">
        <f t="shared" si="1"/>
        <v>3061343.0281400001</v>
      </c>
    </row>
    <row r="15" spans="1:22" ht="22.8" x14ac:dyDescent="0.3">
      <c r="A15" s="2" t="s">
        <v>19</v>
      </c>
      <c r="B15" s="36" t="s">
        <v>90</v>
      </c>
      <c r="C15" s="7" t="s">
        <v>18</v>
      </c>
      <c r="D15" s="4">
        <f t="shared" ref="D15:D17" si="2">SUM(E15:S15)</f>
        <v>7086262.0016380502</v>
      </c>
      <c r="E15" s="4">
        <v>0</v>
      </c>
      <c r="F15" s="4">
        <v>0</v>
      </c>
      <c r="G15" s="4">
        <v>0</v>
      </c>
      <c r="H15" s="4">
        <v>0</v>
      </c>
      <c r="I15" s="4">
        <f>I16+I17</f>
        <v>48057.47</v>
      </c>
      <c r="J15" s="4">
        <f t="shared" ref="J15:S15" si="3">J16+J17</f>
        <v>36268.306620000003</v>
      </c>
      <c r="K15" s="4">
        <f t="shared" si="3"/>
        <v>331317.37460500002</v>
      </c>
      <c r="L15" s="4">
        <f t="shared" si="3"/>
        <v>1545145.473545</v>
      </c>
      <c r="M15" s="4">
        <f t="shared" si="3"/>
        <v>108032.38649311</v>
      </c>
      <c r="N15" s="4">
        <f t="shared" si="3"/>
        <v>27075.98243</v>
      </c>
      <c r="O15" s="4">
        <f t="shared" si="3"/>
        <v>1105932.5571349401</v>
      </c>
      <c r="P15" s="4">
        <f t="shared" si="3"/>
        <v>15000.99813</v>
      </c>
      <c r="Q15" s="4">
        <f t="shared" si="3"/>
        <v>537844.43222999305</v>
      </c>
      <c r="R15" s="4">
        <f t="shared" si="3"/>
        <v>346985.692310007</v>
      </c>
      <c r="S15" s="4">
        <f t="shared" si="3"/>
        <v>2984601.3281399999</v>
      </c>
      <c r="T15" s="11"/>
      <c r="U15" s="11"/>
      <c r="V15" s="11"/>
    </row>
    <row r="16" spans="1:22" ht="34.200000000000003" x14ac:dyDescent="0.3">
      <c r="A16" s="2" t="s">
        <v>88</v>
      </c>
      <c r="B16" s="46" t="s">
        <v>91</v>
      </c>
      <c r="C16" s="7" t="s">
        <v>18</v>
      </c>
      <c r="D16" s="4">
        <f t="shared" si="2"/>
        <v>7086262.0016380502</v>
      </c>
      <c r="E16" s="4">
        <v>0</v>
      </c>
      <c r="F16" s="4">
        <v>0</v>
      </c>
      <c r="G16" s="4">
        <v>0</v>
      </c>
      <c r="H16" s="4">
        <v>0</v>
      </c>
      <c r="I16" s="4">
        <v>48057.47</v>
      </c>
      <c r="J16" s="4">
        <v>36268.306620000003</v>
      </c>
      <c r="K16" s="4">
        <v>331317.37460500002</v>
      </c>
      <c r="L16" s="34">
        <v>1545145.473545</v>
      </c>
      <c r="M16" s="4">
        <v>108032.38649311</v>
      </c>
      <c r="N16" s="4">
        <v>27075.98243</v>
      </c>
      <c r="O16" s="4">
        <v>1105932.5571349401</v>
      </c>
      <c r="P16" s="4">
        <v>15000.99813</v>
      </c>
      <c r="Q16" s="4">
        <v>537844.43222999305</v>
      </c>
      <c r="R16" s="4">
        <v>346985.692310007</v>
      </c>
      <c r="S16" s="4">
        <v>2984601.3281399999</v>
      </c>
      <c r="T16" s="11"/>
      <c r="U16" s="11"/>
      <c r="V16" s="11"/>
    </row>
    <row r="17" spans="1:22" ht="34.200000000000003" x14ac:dyDescent="0.3">
      <c r="A17" s="2" t="s">
        <v>89</v>
      </c>
      <c r="B17" s="46" t="s">
        <v>92</v>
      </c>
      <c r="C17" s="7" t="s">
        <v>18</v>
      </c>
      <c r="D17" s="4">
        <f t="shared" si="2"/>
        <v>0</v>
      </c>
      <c r="E17" s="4">
        <f t="shared" ref="E17" si="4">SUM(F17:T17)</f>
        <v>0</v>
      </c>
      <c r="F17" s="4">
        <f t="shared" ref="F17" si="5">SUM(G17:U17)</f>
        <v>0</v>
      </c>
      <c r="G17" s="4">
        <f t="shared" ref="G17" si="6">SUM(H17:V17)</f>
        <v>0</v>
      </c>
      <c r="H17" s="4">
        <f t="shared" ref="H17" si="7">SUM(I17:W17)</f>
        <v>0</v>
      </c>
      <c r="I17" s="4">
        <f t="shared" ref="I17" si="8">SUM(J17:X17)</f>
        <v>0</v>
      </c>
      <c r="J17" s="4">
        <f t="shared" ref="J17" si="9">SUM(K17:Y17)</f>
        <v>0</v>
      </c>
      <c r="K17" s="4">
        <f t="shared" ref="K17" si="10">SUM(L17:Z17)</f>
        <v>0</v>
      </c>
      <c r="L17" s="4">
        <f t="shared" ref="L17" si="11">SUM(M17:AA17)</f>
        <v>0</v>
      </c>
      <c r="M17" s="4">
        <f t="shared" ref="M17" si="12">SUM(N17:AB17)</f>
        <v>0</v>
      </c>
      <c r="N17" s="4">
        <f t="shared" ref="N17" si="13">SUM(O17:AC17)</f>
        <v>0</v>
      </c>
      <c r="O17" s="4">
        <f t="shared" ref="O17" si="14">SUM(P17:AD17)</f>
        <v>0</v>
      </c>
      <c r="P17" s="4">
        <f t="shared" ref="P17" si="15">SUM(Q17:AE17)</f>
        <v>0</v>
      </c>
      <c r="Q17" s="4">
        <f t="shared" ref="Q17" si="16">SUM(R17:AF17)</f>
        <v>0</v>
      </c>
      <c r="R17" s="4">
        <f t="shared" ref="R17" si="17">SUM(S17:AG17)</f>
        <v>0</v>
      </c>
      <c r="S17" s="4">
        <f t="shared" ref="S17" si="18">SUM(T17:AH17)</f>
        <v>0</v>
      </c>
      <c r="T17" s="11"/>
      <c r="U17" s="11"/>
      <c r="V17" s="11"/>
    </row>
    <row r="18" spans="1:22" ht="57" x14ac:dyDescent="0.3">
      <c r="A18" s="2" t="s">
        <v>20</v>
      </c>
      <c r="B18" s="31" t="s">
        <v>71</v>
      </c>
      <c r="C18" s="7" t="s">
        <v>18</v>
      </c>
      <c r="D18" s="4">
        <f t="shared" ref="D18:D19" si="19">SUM(E18:S18)</f>
        <v>3999999.9999966631</v>
      </c>
      <c r="E18" s="4">
        <v>0</v>
      </c>
      <c r="F18" s="4">
        <v>0</v>
      </c>
      <c r="G18" s="4">
        <v>0</v>
      </c>
      <c r="H18" s="4">
        <v>0</v>
      </c>
      <c r="I18" s="4">
        <v>2261868.60611333</v>
      </c>
      <c r="J18" s="4">
        <v>0</v>
      </c>
      <c r="K18" s="4">
        <f>'[1]форма 2-ИП-ТС !'!$AC$209+'[1]форма 2-ИП-ТС !'!$AC$210</f>
        <v>540520.39388333331</v>
      </c>
      <c r="L18" s="4">
        <v>0</v>
      </c>
      <c r="M18" s="4">
        <v>0</v>
      </c>
      <c r="N18" s="4">
        <v>0</v>
      </c>
      <c r="O18" s="4">
        <v>1197611</v>
      </c>
      <c r="P18" s="4">
        <v>0</v>
      </c>
      <c r="Q18" s="4">
        <v>0</v>
      </c>
      <c r="R18" s="4">
        <v>0</v>
      </c>
      <c r="S18" s="4">
        <v>0</v>
      </c>
    </row>
    <row r="19" spans="1:22" ht="22.8" x14ac:dyDescent="0.3">
      <c r="A19" s="2" t="s">
        <v>21</v>
      </c>
      <c r="B19" s="31" t="s">
        <v>22</v>
      </c>
      <c r="C19" s="7" t="s">
        <v>18</v>
      </c>
      <c r="D19" s="4">
        <f t="shared" si="19"/>
        <v>736867.43480999989</v>
      </c>
      <c r="E19" s="4">
        <v>479416.2792799999</v>
      </c>
      <c r="F19" s="4">
        <v>234970.62000000002</v>
      </c>
      <c r="G19" s="35">
        <v>11996.262200000008</v>
      </c>
      <c r="H19" s="35">
        <v>10484.27333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</row>
    <row r="20" spans="1:22" x14ac:dyDescent="0.3">
      <c r="A20" s="2" t="s">
        <v>53</v>
      </c>
      <c r="B20" s="31" t="s">
        <v>86</v>
      </c>
      <c r="C20" s="7" t="s">
        <v>18</v>
      </c>
      <c r="D20" s="4">
        <f>SUM(E20:S20)</f>
        <v>126741.7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50000</v>
      </c>
      <c r="P20" s="4">
        <v>0</v>
      </c>
      <c r="Q20" s="4">
        <v>0</v>
      </c>
      <c r="R20" s="4">
        <v>0</v>
      </c>
      <c r="S20" s="4">
        <v>76741.7</v>
      </c>
    </row>
    <row r="21" spans="1:22" x14ac:dyDescent="0.3">
      <c r="A21" s="2" t="s">
        <v>54</v>
      </c>
      <c r="B21" s="46" t="s">
        <v>87</v>
      </c>
      <c r="C21" s="7" t="s">
        <v>18</v>
      </c>
      <c r="D21" s="4">
        <f t="shared" ref="D21:D61" si="20">SUM(E21:S21)</f>
        <v>3271505.9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3271504.4</v>
      </c>
      <c r="L21" s="4">
        <v>1.5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</row>
    <row r="22" spans="1:22" x14ac:dyDescent="0.3">
      <c r="A22" s="2" t="s">
        <v>17</v>
      </c>
      <c r="B22" s="3">
        <v>2024</v>
      </c>
      <c r="C22" s="1" t="s">
        <v>18</v>
      </c>
      <c r="D22" s="38">
        <f>SUM(E22:S22)</f>
        <v>30424459.529120106</v>
      </c>
      <c r="E22" s="38">
        <f>E23+E26+E27+E28+E29+E30</f>
        <v>249616.86594000005</v>
      </c>
      <c r="F22" s="38">
        <f t="shared" ref="F22:S22" si="21">F23+F26+F27+F28+F29+F30</f>
        <v>15844.489999999998</v>
      </c>
      <c r="G22" s="38">
        <f t="shared" si="21"/>
        <v>65387.618149999995</v>
      </c>
      <c r="H22" s="38">
        <f t="shared" si="21"/>
        <v>108351.57</v>
      </c>
      <c r="I22" s="38">
        <f>I23+I26+I27+I28+I29+I30</f>
        <v>1122418.6009608337</v>
      </c>
      <c r="J22" s="38">
        <f t="shared" si="21"/>
        <v>17682.242999999999</v>
      </c>
      <c r="K22" s="38">
        <f t="shared" si="21"/>
        <v>828971.68313000002</v>
      </c>
      <c r="L22" s="38">
        <f t="shared" si="21"/>
        <v>7324993.4422663674</v>
      </c>
      <c r="M22" s="38">
        <f t="shared" si="21"/>
        <v>1086646.3916520667</v>
      </c>
      <c r="N22" s="38">
        <f t="shared" si="21"/>
        <v>270370.27866667003</v>
      </c>
      <c r="O22" s="38">
        <f t="shared" si="21"/>
        <v>10645467.869824501</v>
      </c>
      <c r="P22" s="38">
        <f t="shared" si="21"/>
        <v>62963.779000000002</v>
      </c>
      <c r="Q22" s="38">
        <f t="shared" si="21"/>
        <v>1035065.833214</v>
      </c>
      <c r="R22" s="38">
        <f t="shared" si="21"/>
        <v>3061215.7774029998</v>
      </c>
      <c r="S22" s="38">
        <f t="shared" si="21"/>
        <v>4529463.0859126663</v>
      </c>
    </row>
    <row r="23" spans="1:22" ht="22.8" x14ac:dyDescent="0.3">
      <c r="A23" s="2" t="s">
        <v>19</v>
      </c>
      <c r="B23" s="36" t="s">
        <v>90</v>
      </c>
      <c r="C23" s="1" t="s">
        <v>18</v>
      </c>
      <c r="D23" s="4">
        <f t="shared" si="20"/>
        <v>10562351.785030933</v>
      </c>
      <c r="E23" s="4">
        <v>0</v>
      </c>
      <c r="F23" s="4">
        <v>0</v>
      </c>
      <c r="G23" s="4">
        <v>0</v>
      </c>
      <c r="H23" s="4">
        <v>0</v>
      </c>
      <c r="I23" s="4">
        <f>I24+I25</f>
        <v>93681.546203333332</v>
      </c>
      <c r="J23" s="4">
        <f t="shared" ref="J23:S23" si="22">J24+J25</f>
        <v>0</v>
      </c>
      <c r="K23" s="4">
        <f t="shared" si="22"/>
        <v>119964.43</v>
      </c>
      <c r="L23" s="4">
        <f t="shared" si="22"/>
        <v>3723543.007654367</v>
      </c>
      <c r="M23" s="4">
        <f t="shared" si="22"/>
        <v>955709.57565206662</v>
      </c>
      <c r="N23" s="4">
        <f t="shared" si="22"/>
        <v>149109.89000000001</v>
      </c>
      <c r="O23" s="4">
        <f t="shared" si="22"/>
        <v>1788071.5601745001</v>
      </c>
      <c r="P23" s="4">
        <f t="shared" si="22"/>
        <v>1250</v>
      </c>
      <c r="Q23" s="4">
        <f t="shared" si="22"/>
        <v>976979.25960400002</v>
      </c>
      <c r="R23" s="4">
        <f t="shared" si="22"/>
        <v>0</v>
      </c>
      <c r="S23" s="4">
        <f t="shared" si="22"/>
        <v>2754042.5157426666</v>
      </c>
      <c r="T23" s="11"/>
      <c r="U23" s="11"/>
      <c r="V23" s="33"/>
    </row>
    <row r="24" spans="1:22" ht="34.200000000000003" x14ac:dyDescent="0.3">
      <c r="A24" s="2" t="s">
        <v>88</v>
      </c>
      <c r="B24" s="46" t="s">
        <v>91</v>
      </c>
      <c r="C24" s="7" t="s">
        <v>18</v>
      </c>
      <c r="D24" s="4">
        <f t="shared" si="20"/>
        <v>6941292.785030934</v>
      </c>
      <c r="E24" s="4">
        <v>0</v>
      </c>
      <c r="F24" s="4">
        <v>0</v>
      </c>
      <c r="G24" s="4">
        <v>0</v>
      </c>
      <c r="H24" s="4">
        <v>0</v>
      </c>
      <c r="I24" s="4">
        <v>93681.546203333332</v>
      </c>
      <c r="J24" s="4">
        <v>0</v>
      </c>
      <c r="K24" s="4">
        <v>119964.43</v>
      </c>
      <c r="L24" s="34">
        <f>2684258.0643627+17692.2</f>
        <v>2701950.2643627003</v>
      </c>
      <c r="M24" s="4">
        <v>386317.3815354</v>
      </c>
      <c r="N24" s="4">
        <v>149109.89000000001</v>
      </c>
      <c r="O24" s="4">
        <v>1501543.0131745001</v>
      </c>
      <c r="P24" s="4">
        <v>1250</v>
      </c>
      <c r="Q24" s="4">
        <v>976979.25960400002</v>
      </c>
      <c r="R24" s="4"/>
      <c r="S24" s="4">
        <v>1010497.000151</v>
      </c>
      <c r="T24" s="11"/>
      <c r="U24" s="11"/>
      <c r="V24" s="11"/>
    </row>
    <row r="25" spans="1:22" ht="34.200000000000003" x14ac:dyDescent="0.3">
      <c r="A25" s="2" t="s">
        <v>89</v>
      </c>
      <c r="B25" s="46" t="s">
        <v>92</v>
      </c>
      <c r="C25" s="7" t="s">
        <v>18</v>
      </c>
      <c r="D25" s="4">
        <f t="shared" si="20"/>
        <v>3621059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34">
        <v>1021592.743291667</v>
      </c>
      <c r="M25" s="4">
        <v>569392.19411666668</v>
      </c>
      <c r="N25" s="4">
        <v>0</v>
      </c>
      <c r="O25" s="4">
        <v>286528.54700000002</v>
      </c>
      <c r="P25" s="4">
        <v>0</v>
      </c>
      <c r="Q25" s="4">
        <v>0</v>
      </c>
      <c r="R25" s="4">
        <v>0</v>
      </c>
      <c r="S25" s="4">
        <v>1743545.5155916666</v>
      </c>
      <c r="T25" s="11"/>
      <c r="U25" s="11"/>
      <c r="V25" s="11"/>
    </row>
    <row r="26" spans="1:22" ht="57" x14ac:dyDescent="0.3">
      <c r="A26" s="2" t="s">
        <v>20</v>
      </c>
      <c r="B26" s="36" t="s">
        <v>71</v>
      </c>
      <c r="C26" s="1" t="s">
        <v>18</v>
      </c>
      <c r="D26" s="4">
        <f t="shared" si="20"/>
        <v>5000000.0000074999</v>
      </c>
      <c r="E26" s="4">
        <v>0</v>
      </c>
      <c r="F26" s="4">
        <v>0</v>
      </c>
      <c r="G26" s="4">
        <v>0</v>
      </c>
      <c r="H26" s="4">
        <v>0</v>
      </c>
      <c r="I26" s="4">
        <v>1016573.4547575002</v>
      </c>
      <c r="J26" s="4">
        <v>0</v>
      </c>
      <c r="K26" s="4">
        <f>'[1]форма 2-ИП-ТС !'!$AD$182+'[1]форма 2-ИП-ТС !'!$AD$186+'[1]форма 2-ИП-ТС !'!$AD$254</f>
        <v>88431.6</v>
      </c>
      <c r="L26" s="4">
        <v>16150.5</v>
      </c>
      <c r="M26" s="4"/>
      <c r="N26" s="4"/>
      <c r="O26" s="4">
        <f>'[1]форма 2-ИП-ТС !'!$AD$974+'[1]форма 2-ИП-ТС !'!$AD$1004+'[1]форма 2-ИП-ТС !'!$AD$1016+'[1]форма 2-ИП-ТС !'!$AD$1058+'[1]форма 2-ИП-ТС !'!$AD$1059</f>
        <v>2857980.8509999998</v>
      </c>
      <c r="P26" s="4">
        <v>61713.779000000002</v>
      </c>
      <c r="Q26" s="4">
        <v>0</v>
      </c>
      <c r="R26" s="4">
        <v>0</v>
      </c>
      <c r="S26" s="4">
        <v>959149.81524999999</v>
      </c>
    </row>
    <row r="27" spans="1:22" ht="22.8" x14ac:dyDescent="0.3">
      <c r="A27" s="2" t="s">
        <v>21</v>
      </c>
      <c r="B27" s="36" t="s">
        <v>22</v>
      </c>
      <c r="C27" s="1" t="s">
        <v>18</v>
      </c>
      <c r="D27" s="4">
        <f t="shared" si="20"/>
        <v>439200.54409000004</v>
      </c>
      <c r="E27" s="4">
        <v>249616.86594000005</v>
      </c>
      <c r="F27" s="4">
        <v>15844.489999999998</v>
      </c>
      <c r="G27" s="4">
        <v>65387.618149999995</v>
      </c>
      <c r="H27" s="4">
        <v>108351.57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</row>
    <row r="28" spans="1:22" ht="22.8" x14ac:dyDescent="0.3">
      <c r="A28" s="2" t="s">
        <v>53</v>
      </c>
      <c r="B28" s="36" t="s">
        <v>74</v>
      </c>
      <c r="C28" s="1" t="s">
        <v>18</v>
      </c>
      <c r="D28" s="4">
        <f t="shared" si="20"/>
        <v>1014980.8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999978.5</v>
      </c>
      <c r="P28" s="4">
        <v>0</v>
      </c>
      <c r="Q28" s="4">
        <v>0</v>
      </c>
      <c r="R28" s="4">
        <v>0</v>
      </c>
      <c r="S28" s="4">
        <v>15002.3</v>
      </c>
    </row>
    <row r="29" spans="1:22" x14ac:dyDescent="0.3">
      <c r="A29" s="2" t="s">
        <v>54</v>
      </c>
      <c r="B29" s="46" t="s">
        <v>87</v>
      </c>
      <c r="C29" s="1" t="s">
        <v>18</v>
      </c>
      <c r="D29" s="4">
        <f t="shared" si="20"/>
        <v>4088553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1588553</v>
      </c>
      <c r="M29" s="4">
        <v>0</v>
      </c>
      <c r="N29" s="4">
        <v>0</v>
      </c>
      <c r="O29" s="4">
        <v>2500000</v>
      </c>
      <c r="P29" s="4">
        <v>0</v>
      </c>
      <c r="Q29" s="4">
        <v>0</v>
      </c>
      <c r="R29" s="4">
        <v>0</v>
      </c>
      <c r="S29" s="4">
        <v>0</v>
      </c>
    </row>
    <row r="30" spans="1:22" x14ac:dyDescent="0.3">
      <c r="A30" s="2" t="s">
        <v>73</v>
      </c>
      <c r="B30" s="36" t="s">
        <v>72</v>
      </c>
      <c r="C30" s="1"/>
      <c r="D30" s="4">
        <f t="shared" si="20"/>
        <v>9319373.3999916706</v>
      </c>
      <c r="E30" s="4">
        <v>0</v>
      </c>
      <c r="F30" s="4">
        <v>0</v>
      </c>
      <c r="G30" s="4">
        <v>0</v>
      </c>
      <c r="H30" s="4">
        <v>0</v>
      </c>
      <c r="I30" s="4">
        <v>12163.6</v>
      </c>
      <c r="J30" s="4">
        <v>17682.242999999999</v>
      </c>
      <c r="K30" s="4">
        <v>620575.65312999999</v>
      </c>
      <c r="L30" s="4">
        <v>1996746.9346119999</v>
      </c>
      <c r="M30" s="4">
        <v>130936.81600000001</v>
      </c>
      <c r="N30" s="4">
        <v>121260.38866667</v>
      </c>
      <c r="O30" s="4">
        <v>2499436.9586499999</v>
      </c>
      <c r="P30" s="4"/>
      <c r="Q30" s="4">
        <v>58086.573610000007</v>
      </c>
      <c r="R30" s="4">
        <v>3061215.7774029998</v>
      </c>
      <c r="S30" s="4">
        <v>801268.45492000005</v>
      </c>
    </row>
    <row r="31" spans="1:22" x14ac:dyDescent="0.3">
      <c r="A31" s="2" t="s">
        <v>17</v>
      </c>
      <c r="B31" s="3">
        <v>2025</v>
      </c>
      <c r="C31" s="1" t="s">
        <v>18</v>
      </c>
      <c r="D31" s="38">
        <f t="shared" si="20"/>
        <v>33772453.47120297</v>
      </c>
      <c r="E31" s="38">
        <f>E32+E35+E36+E37+E39+E38</f>
        <v>218639.50542999999</v>
      </c>
      <c r="F31" s="38">
        <f t="shared" ref="F31:S31" si="23">F32+F35+F36+F37+F39+F38</f>
        <v>1173.26</v>
      </c>
      <c r="G31" s="38">
        <f t="shared" si="23"/>
        <v>3261.67</v>
      </c>
      <c r="H31" s="38">
        <f t="shared" si="23"/>
        <v>0</v>
      </c>
      <c r="I31" s="38">
        <f t="shared" si="23"/>
        <v>919334.05412666639</v>
      </c>
      <c r="J31" s="38">
        <f t="shared" si="23"/>
        <v>23995</v>
      </c>
      <c r="K31" s="38">
        <f t="shared" si="23"/>
        <v>2094523.4650399997</v>
      </c>
      <c r="L31" s="38">
        <f t="shared" si="23"/>
        <v>12572049.381556699</v>
      </c>
      <c r="M31" s="38">
        <f t="shared" si="23"/>
        <v>1612777.4751229999</v>
      </c>
      <c r="N31" s="38">
        <f t="shared" si="23"/>
        <v>154403.101</v>
      </c>
      <c r="O31" s="38">
        <f t="shared" si="23"/>
        <v>12554481.1497126</v>
      </c>
      <c r="P31" s="38">
        <f t="shared" si="23"/>
        <v>118767.4666</v>
      </c>
      <c r="Q31" s="38">
        <f t="shared" si="23"/>
        <v>336593.87785400002</v>
      </c>
      <c r="R31" s="38">
        <f t="shared" si="23"/>
        <v>23480.645</v>
      </c>
      <c r="S31" s="38">
        <f t="shared" si="23"/>
        <v>3138973.41976</v>
      </c>
    </row>
    <row r="32" spans="1:22" ht="22.8" x14ac:dyDescent="0.3">
      <c r="A32" s="2" t="s">
        <v>19</v>
      </c>
      <c r="B32" s="46" t="s">
        <v>90</v>
      </c>
      <c r="C32" s="1" t="s">
        <v>18</v>
      </c>
      <c r="D32" s="4">
        <f t="shared" si="20"/>
        <v>6941292.7850295994</v>
      </c>
      <c r="E32" s="4">
        <v>0</v>
      </c>
      <c r="F32" s="4">
        <v>0</v>
      </c>
      <c r="G32" s="4">
        <v>0</v>
      </c>
      <c r="H32" s="4">
        <v>0</v>
      </c>
      <c r="I32" s="4">
        <f>I33+I34</f>
        <v>107577.25545</v>
      </c>
      <c r="J32" s="4">
        <f t="shared" ref="J32:S32" si="24">J33+J34</f>
        <v>0</v>
      </c>
      <c r="K32" s="4">
        <f t="shared" si="24"/>
        <v>622510.9</v>
      </c>
      <c r="L32" s="4">
        <f t="shared" si="24"/>
        <v>1993545.1375499999</v>
      </c>
      <c r="M32" s="4">
        <f t="shared" si="24"/>
        <v>409789.52023299999</v>
      </c>
      <c r="N32" s="4">
        <f t="shared" si="24"/>
        <v>0</v>
      </c>
      <c r="O32" s="4">
        <f t="shared" si="24"/>
        <v>1571417.0616826001</v>
      </c>
      <c r="P32" s="4">
        <f t="shared" si="24"/>
        <v>0</v>
      </c>
      <c r="Q32" s="4">
        <f t="shared" si="24"/>
        <v>296593.87785400002</v>
      </c>
      <c r="R32" s="4">
        <f t="shared" si="24"/>
        <v>23480.645</v>
      </c>
      <c r="S32" s="4">
        <f t="shared" si="24"/>
        <v>1916378.38726</v>
      </c>
      <c r="T32" s="11"/>
      <c r="U32" s="11"/>
      <c r="V32" s="33"/>
    </row>
    <row r="33" spans="1:22" ht="34.200000000000003" x14ac:dyDescent="0.3">
      <c r="A33" s="2" t="s">
        <v>88</v>
      </c>
      <c r="B33" s="46" t="s">
        <v>91</v>
      </c>
      <c r="C33" s="7" t="s">
        <v>18</v>
      </c>
      <c r="D33" s="4">
        <f t="shared" si="20"/>
        <v>6941292.7850295994</v>
      </c>
      <c r="E33" s="4"/>
      <c r="F33" s="4"/>
      <c r="G33" s="4"/>
      <c r="H33" s="4"/>
      <c r="I33" s="4">
        <v>107577.25545</v>
      </c>
      <c r="J33" s="4">
        <v>0</v>
      </c>
      <c r="K33" s="4">
        <v>622510.9</v>
      </c>
      <c r="L33" s="34">
        <f>1975852.93758+17692.19997</f>
        <v>1993545.1375499999</v>
      </c>
      <c r="M33" s="4">
        <v>409789.52023299999</v>
      </c>
      <c r="N33" s="4">
        <v>0</v>
      </c>
      <c r="O33" s="4">
        <v>1571417.0616826001</v>
      </c>
      <c r="P33" s="4">
        <v>0</v>
      </c>
      <c r="Q33" s="4">
        <v>296593.87785400002</v>
      </c>
      <c r="R33" s="4">
        <v>23480.645</v>
      </c>
      <c r="S33" s="4">
        <v>1916378.38726</v>
      </c>
      <c r="T33" s="11"/>
      <c r="U33" s="11"/>
      <c r="V33" s="11"/>
    </row>
    <row r="34" spans="1:22" ht="34.200000000000003" x14ac:dyDescent="0.3">
      <c r="A34" s="2" t="s">
        <v>89</v>
      </c>
      <c r="B34" s="46" t="s">
        <v>92</v>
      </c>
      <c r="C34" s="7" t="s">
        <v>18</v>
      </c>
      <c r="D34" s="4">
        <f t="shared" si="20"/>
        <v>0</v>
      </c>
      <c r="E34" s="4"/>
      <c r="F34" s="4"/>
      <c r="G34" s="4"/>
      <c r="H34" s="4"/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11"/>
      <c r="U34" s="11"/>
      <c r="V34" s="11"/>
    </row>
    <row r="35" spans="1:22" ht="57" x14ac:dyDescent="0.3">
      <c r="A35" s="2" t="s">
        <v>20</v>
      </c>
      <c r="B35" s="36" t="s">
        <v>71</v>
      </c>
      <c r="C35" s="1" t="s">
        <v>18</v>
      </c>
      <c r="D35" s="4">
        <f t="shared" si="20"/>
        <v>5000000.0000299998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1090770.8969299998</v>
      </c>
      <c r="L35" s="4">
        <v>245872.04</v>
      </c>
      <c r="M35" s="4">
        <v>0</v>
      </c>
      <c r="N35" s="4">
        <v>0</v>
      </c>
      <c r="O35" s="4">
        <f>'[1]форма 2-ИП-ТС !'!$AE$974+'[1]форма 2-ИП-ТС !'!$AE$1004+'[1]форма 2-ИП-ТС !'!$AE$1016+'[1]форма 2-ИП-ТС !'!$AE$1058+'[1]форма 2-ИП-ТС !'!$AE$1059</f>
        <v>2321994.5639999998</v>
      </c>
      <c r="P35" s="4">
        <v>118767.4666</v>
      </c>
      <c r="Q35" s="4">
        <v>0</v>
      </c>
      <c r="R35" s="4">
        <v>0</v>
      </c>
      <c r="S35" s="4">
        <v>1222595.0325000002</v>
      </c>
    </row>
    <row r="36" spans="1:22" ht="22.8" x14ac:dyDescent="0.3">
      <c r="A36" s="2" t="s">
        <v>21</v>
      </c>
      <c r="B36" s="36" t="s">
        <v>22</v>
      </c>
      <c r="C36" s="1" t="s">
        <v>18</v>
      </c>
      <c r="D36" s="4">
        <f t="shared" si="20"/>
        <v>223074.43543000001</v>
      </c>
      <c r="E36" s="4">
        <v>218639.50542999999</v>
      </c>
      <c r="F36" s="4">
        <v>1173.26</v>
      </c>
      <c r="G36" s="4">
        <v>3261.67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</row>
    <row r="37" spans="1:22" ht="22.8" x14ac:dyDescent="0.3">
      <c r="A37" s="2" t="s">
        <v>53</v>
      </c>
      <c r="B37" s="37" t="s">
        <v>74</v>
      </c>
      <c r="C37" s="1" t="s">
        <v>18</v>
      </c>
      <c r="D37" s="4">
        <f t="shared" si="20"/>
        <v>923268.43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923268.43</v>
      </c>
      <c r="P37" s="4">
        <v>0</v>
      </c>
      <c r="Q37" s="4">
        <v>0</v>
      </c>
      <c r="R37" s="4">
        <v>0</v>
      </c>
      <c r="S37" s="4">
        <v>0</v>
      </c>
    </row>
    <row r="38" spans="1:22" x14ac:dyDescent="0.3">
      <c r="A38" s="2" t="s">
        <v>54</v>
      </c>
      <c r="B38" s="36" t="s">
        <v>87</v>
      </c>
      <c r="C38" s="1"/>
      <c r="D38" s="4">
        <f t="shared" si="20"/>
        <v>4773829.1099999994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4773829.1099999994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</row>
    <row r="39" spans="1:22" x14ac:dyDescent="0.3">
      <c r="A39" s="2" t="s">
        <v>73</v>
      </c>
      <c r="B39" s="36" t="s">
        <v>72</v>
      </c>
      <c r="C39" s="1" t="s">
        <v>18</v>
      </c>
      <c r="D39" s="4">
        <f t="shared" si="20"/>
        <v>15910988.710713368</v>
      </c>
      <c r="E39" s="4">
        <v>0</v>
      </c>
      <c r="F39" s="4">
        <v>0</v>
      </c>
      <c r="G39" s="4">
        <v>0</v>
      </c>
      <c r="H39" s="4">
        <v>0</v>
      </c>
      <c r="I39" s="4">
        <v>811756.79867666645</v>
      </c>
      <c r="J39" s="4">
        <v>23995</v>
      </c>
      <c r="K39" s="4">
        <v>381241.66811000003</v>
      </c>
      <c r="L39" s="4">
        <v>5558803.0940067004</v>
      </c>
      <c r="M39" s="4">
        <v>1202987.9548899999</v>
      </c>
      <c r="N39" s="4">
        <v>154403.101</v>
      </c>
      <c r="O39" s="4">
        <v>7737801.0940300003</v>
      </c>
      <c r="P39" s="4"/>
      <c r="Q39" s="4">
        <v>40000</v>
      </c>
      <c r="R39" s="4">
        <v>0</v>
      </c>
      <c r="S39" s="4">
        <v>0</v>
      </c>
    </row>
    <row r="40" spans="1:22" x14ac:dyDescent="0.3">
      <c r="A40" s="2" t="s">
        <v>17</v>
      </c>
      <c r="B40" s="3">
        <v>2026</v>
      </c>
      <c r="C40" s="1" t="s">
        <v>18</v>
      </c>
      <c r="D40" s="38">
        <f t="shared" si="20"/>
        <v>38092696.441694997</v>
      </c>
      <c r="E40" s="38">
        <f>E41+E44+E45+E46+E48+E47</f>
        <v>98115.536659999983</v>
      </c>
      <c r="F40" s="38">
        <f t="shared" ref="F40:S40" si="25">F41+F44+F45+F46+F48+F47</f>
        <v>226616.74000000002</v>
      </c>
      <c r="G40" s="38">
        <f t="shared" si="25"/>
        <v>0</v>
      </c>
      <c r="H40" s="38">
        <f t="shared" si="25"/>
        <v>6841.67</v>
      </c>
      <c r="I40" s="38">
        <f t="shared" si="25"/>
        <v>817097.55</v>
      </c>
      <c r="J40" s="38">
        <f t="shared" si="25"/>
        <v>31997.83</v>
      </c>
      <c r="K40" s="38">
        <f t="shared" si="25"/>
        <v>3068422.7928630002</v>
      </c>
      <c r="L40" s="38">
        <f t="shared" si="25"/>
        <v>19841885.98426</v>
      </c>
      <c r="M40" s="38">
        <f t="shared" si="25"/>
        <v>1721335.9762219999</v>
      </c>
      <c r="N40" s="38">
        <f t="shared" si="25"/>
        <v>268290.44099999999</v>
      </c>
      <c r="O40" s="38">
        <f t="shared" si="25"/>
        <v>9176872.0470499992</v>
      </c>
      <c r="P40" s="38">
        <f t="shared" si="25"/>
        <v>37008.910500000005</v>
      </c>
      <c r="Q40" s="38">
        <f t="shared" si="25"/>
        <v>142853.47</v>
      </c>
      <c r="R40" s="38">
        <f t="shared" si="25"/>
        <v>0</v>
      </c>
      <c r="S40" s="38">
        <f t="shared" si="25"/>
        <v>2655357.4931399999</v>
      </c>
    </row>
    <row r="41" spans="1:22" ht="22.8" x14ac:dyDescent="0.3">
      <c r="A41" s="2" t="s">
        <v>19</v>
      </c>
      <c r="B41" s="36" t="s">
        <v>90</v>
      </c>
      <c r="C41" s="1" t="s">
        <v>18</v>
      </c>
      <c r="D41" s="4">
        <f t="shared" si="20"/>
        <v>6941292.7850279994</v>
      </c>
      <c r="E41" s="4">
        <v>0</v>
      </c>
      <c r="F41" s="4">
        <f t="shared" ref="F41:H41" si="26">F42+F43</f>
        <v>0</v>
      </c>
      <c r="G41" s="4">
        <f t="shared" si="26"/>
        <v>0</v>
      </c>
      <c r="H41" s="4">
        <f t="shared" si="26"/>
        <v>0</v>
      </c>
      <c r="I41" s="4">
        <f>I42+I43</f>
        <v>198896.2</v>
      </c>
      <c r="J41" s="4">
        <f t="shared" ref="J41" si="27">J42+J43</f>
        <v>0</v>
      </c>
      <c r="K41" s="4">
        <f t="shared" ref="K41" si="28">K42+K43</f>
        <v>1124397.490673</v>
      </c>
      <c r="L41" s="4">
        <f t="shared" ref="L41" si="29">L42+L43</f>
        <v>1280751.6425700001</v>
      </c>
      <c r="M41" s="4">
        <f t="shared" ref="M41" si="30">M42+M43</f>
        <v>301047.814725</v>
      </c>
      <c r="N41" s="4">
        <f t="shared" ref="N41" si="31">N42+N43</f>
        <v>0</v>
      </c>
      <c r="O41" s="4">
        <f t="shared" ref="O41" si="32">O42+O43</f>
        <v>1486492.4534199999</v>
      </c>
      <c r="P41" s="4">
        <f t="shared" ref="P41" si="33">P42+P43</f>
        <v>0</v>
      </c>
      <c r="Q41" s="4">
        <f t="shared" ref="Q41" si="34">Q42+Q43</f>
        <v>75489</v>
      </c>
      <c r="R41" s="4">
        <f t="shared" ref="R41" si="35">R42+R43</f>
        <v>0</v>
      </c>
      <c r="S41" s="4">
        <f t="shared" ref="S41" si="36">S42+S43</f>
        <v>2474218.1836399999</v>
      </c>
      <c r="T41" s="11"/>
      <c r="U41" s="11"/>
      <c r="V41" s="33"/>
    </row>
    <row r="42" spans="1:22" ht="34.200000000000003" x14ac:dyDescent="0.3">
      <c r="A42" s="2" t="s">
        <v>88</v>
      </c>
      <c r="B42" s="46" t="s">
        <v>91</v>
      </c>
      <c r="C42" s="7" t="s">
        <v>18</v>
      </c>
      <c r="D42" s="4">
        <f t="shared" si="20"/>
        <v>6941292.7850279994</v>
      </c>
      <c r="E42" s="4">
        <v>0</v>
      </c>
      <c r="F42" s="4">
        <v>0</v>
      </c>
      <c r="G42" s="4">
        <v>0</v>
      </c>
      <c r="H42" s="4">
        <v>0</v>
      </c>
      <c r="I42" s="4">
        <v>198896.2</v>
      </c>
      <c r="J42" s="4">
        <v>0</v>
      </c>
      <c r="K42" s="4">
        <v>1124397.490673</v>
      </c>
      <c r="L42" s="34">
        <f>1263059.44261+17692.19996</f>
        <v>1280751.6425700001</v>
      </c>
      <c r="M42" s="4">
        <v>301047.814725</v>
      </c>
      <c r="N42" s="4">
        <v>0</v>
      </c>
      <c r="O42" s="4">
        <v>1486492.4534199999</v>
      </c>
      <c r="P42" s="4">
        <v>0</v>
      </c>
      <c r="Q42" s="4">
        <v>75489</v>
      </c>
      <c r="R42" s="4"/>
      <c r="S42" s="4">
        <v>2474218.1836399999</v>
      </c>
      <c r="T42" s="11"/>
      <c r="U42" s="11"/>
      <c r="V42" s="11"/>
    </row>
    <row r="43" spans="1:22" ht="34.200000000000003" x14ac:dyDescent="0.3">
      <c r="A43" s="2" t="s">
        <v>89</v>
      </c>
      <c r="B43" s="46" t="s">
        <v>92</v>
      </c>
      <c r="C43" s="7" t="s">
        <v>18</v>
      </c>
      <c r="D43" s="4">
        <f t="shared" si="2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11"/>
      <c r="U43" s="11"/>
      <c r="V43" s="11"/>
    </row>
    <row r="44" spans="1:22" ht="57" x14ac:dyDescent="0.3">
      <c r="A44" s="2" t="s">
        <v>20</v>
      </c>
      <c r="B44" s="36" t="s">
        <v>71</v>
      </c>
      <c r="C44" s="1" t="s">
        <v>18</v>
      </c>
      <c r="D44" s="4">
        <f t="shared" si="20"/>
        <v>500000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119286.28</v>
      </c>
      <c r="M44" s="4">
        <v>0</v>
      </c>
      <c r="N44" s="4">
        <v>0</v>
      </c>
      <c r="O44" s="4">
        <f>'[1]форма 2-ИП-ТС !'!$AF$1016+'[1]форма 2-ИП-ТС !'!$AF$1059</f>
        <v>162565.5</v>
      </c>
      <c r="P44" s="4">
        <v>37008.910500000005</v>
      </c>
      <c r="Q44" s="4">
        <v>0</v>
      </c>
      <c r="R44" s="4">
        <v>0</v>
      </c>
      <c r="S44" s="4">
        <v>181139.3095</v>
      </c>
    </row>
    <row r="45" spans="1:22" ht="22.8" x14ac:dyDescent="0.3">
      <c r="A45" s="2" t="s">
        <v>21</v>
      </c>
      <c r="B45" s="36" t="s">
        <v>22</v>
      </c>
      <c r="C45" s="1" t="s">
        <v>18</v>
      </c>
      <c r="D45" s="4">
        <f t="shared" si="20"/>
        <v>331573.94665999996</v>
      </c>
      <c r="E45" s="4">
        <v>98115.536659999983</v>
      </c>
      <c r="F45" s="4">
        <v>226616.74000000002</v>
      </c>
      <c r="G45" s="4">
        <v>0</v>
      </c>
      <c r="H45" s="4">
        <v>6841.67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</row>
    <row r="46" spans="1:22" ht="22.8" x14ac:dyDescent="0.3">
      <c r="A46" s="2" t="s">
        <v>53</v>
      </c>
      <c r="B46" s="39" t="s">
        <v>74</v>
      </c>
      <c r="C46" s="1" t="s">
        <v>18</v>
      </c>
      <c r="D46" s="4">
        <f t="shared" si="2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/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</row>
    <row r="47" spans="1:22" x14ac:dyDescent="0.3">
      <c r="A47" s="2" t="s">
        <v>54</v>
      </c>
      <c r="B47" s="46" t="s">
        <v>87</v>
      </c>
      <c r="C47" s="1"/>
      <c r="D47" s="4">
        <f t="shared" si="20"/>
        <v>5162885.2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5162885.2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</row>
    <row r="48" spans="1:22" x14ac:dyDescent="0.3">
      <c r="A48" s="2" t="s">
        <v>73</v>
      </c>
      <c r="B48" s="36" t="s">
        <v>72</v>
      </c>
      <c r="C48" s="1" t="s">
        <v>18</v>
      </c>
      <c r="D48" s="4">
        <f t="shared" si="20"/>
        <v>25156944.510006998</v>
      </c>
      <c r="E48" s="4">
        <v>0</v>
      </c>
      <c r="F48" s="4"/>
      <c r="G48" s="4">
        <v>0</v>
      </c>
      <c r="H48" s="4"/>
      <c r="I48" s="4">
        <v>618201.35</v>
      </c>
      <c r="J48" s="4">
        <v>31997.83</v>
      </c>
      <c r="K48" s="4">
        <v>1944025.30219</v>
      </c>
      <c r="L48" s="4">
        <v>13278962.86169</v>
      </c>
      <c r="M48" s="4">
        <v>1420288.1614969999</v>
      </c>
      <c r="N48" s="4">
        <v>268290.44099999999</v>
      </c>
      <c r="O48" s="4">
        <v>7527814.09363</v>
      </c>
      <c r="P48" s="4">
        <v>0</v>
      </c>
      <c r="Q48" s="4">
        <v>67364.47</v>
      </c>
      <c r="R48" s="4">
        <v>0</v>
      </c>
      <c r="S48" s="4">
        <v>0</v>
      </c>
    </row>
    <row r="49" spans="1:22" x14ac:dyDescent="0.3">
      <c r="A49" s="2" t="s">
        <v>17</v>
      </c>
      <c r="B49" s="3">
        <v>2027</v>
      </c>
      <c r="C49" s="1" t="s">
        <v>18</v>
      </c>
      <c r="D49" s="38">
        <f t="shared" si="20"/>
        <v>32016141.795033</v>
      </c>
      <c r="E49" s="38">
        <f>E50+E53+E54+E55+E57+E56</f>
        <v>131485.95000000001</v>
      </c>
      <c r="F49" s="38">
        <f t="shared" ref="F49:S49" si="37">F50+F53+F54+F55+F57+F56</f>
        <v>5000</v>
      </c>
      <c r="G49" s="38">
        <f t="shared" si="37"/>
        <v>0</v>
      </c>
      <c r="H49" s="38">
        <f t="shared" si="37"/>
        <v>0</v>
      </c>
      <c r="I49" s="38">
        <f t="shared" si="37"/>
        <v>730508.39</v>
      </c>
      <c r="J49" s="38">
        <f t="shared" si="37"/>
        <v>31705.538</v>
      </c>
      <c r="K49" s="38">
        <f t="shared" si="37"/>
        <v>4566524.38</v>
      </c>
      <c r="L49" s="38">
        <f t="shared" si="37"/>
        <v>16138620.506383</v>
      </c>
      <c r="M49" s="38">
        <f t="shared" si="37"/>
        <v>1303491.5425100001</v>
      </c>
      <c r="N49" s="38">
        <f t="shared" si="37"/>
        <v>56911.521000000001</v>
      </c>
      <c r="O49" s="38">
        <f t="shared" si="37"/>
        <v>6792587.3509099996</v>
      </c>
      <c r="P49" s="38">
        <f t="shared" si="37"/>
        <v>167799.01</v>
      </c>
      <c r="Q49" s="38">
        <f t="shared" si="37"/>
        <v>104511</v>
      </c>
      <c r="R49" s="38">
        <f t="shared" si="37"/>
        <v>0</v>
      </c>
      <c r="S49" s="38">
        <f t="shared" si="37"/>
        <v>1986996.60623</v>
      </c>
    </row>
    <row r="50" spans="1:22" ht="22.8" x14ac:dyDescent="0.3">
      <c r="A50" s="2" t="s">
        <v>19</v>
      </c>
      <c r="B50" s="36" t="s">
        <v>90</v>
      </c>
      <c r="C50" s="1" t="s">
        <v>18</v>
      </c>
      <c r="D50" s="4">
        <f t="shared" si="20"/>
        <v>6941292.7850329997</v>
      </c>
      <c r="E50" s="4">
        <v>0</v>
      </c>
      <c r="F50" s="4">
        <f t="shared" ref="F50:H50" si="38">F51+F52</f>
        <v>0</v>
      </c>
      <c r="G50" s="4">
        <f t="shared" si="38"/>
        <v>0</v>
      </c>
      <c r="H50" s="4">
        <f t="shared" si="38"/>
        <v>0</v>
      </c>
      <c r="I50" s="4">
        <f>I51+I52</f>
        <v>0</v>
      </c>
      <c r="J50" s="4">
        <f t="shared" ref="J50:S50" si="39">J51+J52</f>
        <v>1705.538</v>
      </c>
      <c r="K50" s="4">
        <f t="shared" si="39"/>
        <v>1326569.5</v>
      </c>
      <c r="L50" s="4">
        <f t="shared" si="39"/>
        <v>2803108.6988029997</v>
      </c>
      <c r="M50" s="4">
        <f t="shared" si="39"/>
        <v>45402.5</v>
      </c>
      <c r="N50" s="4">
        <f t="shared" si="39"/>
        <v>0</v>
      </c>
      <c r="O50" s="4">
        <f t="shared" si="39"/>
        <v>861651.64199999999</v>
      </c>
      <c r="P50" s="4">
        <f t="shared" si="39"/>
        <v>0</v>
      </c>
      <c r="Q50" s="4">
        <f t="shared" si="39"/>
        <v>104511</v>
      </c>
      <c r="R50" s="4">
        <f t="shared" si="39"/>
        <v>0</v>
      </c>
      <c r="S50" s="4">
        <f t="shared" si="39"/>
        <v>1798343.9062300001</v>
      </c>
      <c r="T50" s="11"/>
      <c r="U50" s="11"/>
      <c r="V50" s="33"/>
    </row>
    <row r="51" spans="1:22" ht="34.200000000000003" x14ac:dyDescent="0.3">
      <c r="A51" s="2" t="s">
        <v>88</v>
      </c>
      <c r="B51" s="46" t="s">
        <v>91</v>
      </c>
      <c r="C51" s="7" t="s">
        <v>18</v>
      </c>
      <c r="D51" s="4">
        <f t="shared" si="20"/>
        <v>6941292.7850329997</v>
      </c>
      <c r="E51" s="4">
        <v>0</v>
      </c>
      <c r="F51" s="4">
        <v>0</v>
      </c>
      <c r="G51" s="4">
        <v>0</v>
      </c>
      <c r="H51" s="4">
        <v>0</v>
      </c>
      <c r="I51" s="47">
        <v>0</v>
      </c>
      <c r="J51" s="47">
        <v>1705.538</v>
      </c>
      <c r="K51" s="47">
        <v>1326569.5</v>
      </c>
      <c r="L51" s="47">
        <f>2785416.498783+17692.20002</f>
        <v>2803108.6988029997</v>
      </c>
      <c r="M51" s="47">
        <v>45402.5</v>
      </c>
      <c r="N51" s="47">
        <v>0</v>
      </c>
      <c r="O51" s="47">
        <v>861651.64199999999</v>
      </c>
      <c r="P51" s="47">
        <v>0</v>
      </c>
      <c r="Q51" s="47">
        <v>104511</v>
      </c>
      <c r="R51" s="47">
        <v>0</v>
      </c>
      <c r="S51" s="47">
        <v>1798343.9062300001</v>
      </c>
      <c r="T51" s="11"/>
      <c r="U51" s="11"/>
      <c r="V51" s="11"/>
    </row>
    <row r="52" spans="1:22" ht="34.200000000000003" x14ac:dyDescent="0.3">
      <c r="A52" s="2" t="s">
        <v>89</v>
      </c>
      <c r="B52" s="46" t="s">
        <v>92</v>
      </c>
      <c r="C52" s="7" t="s">
        <v>18</v>
      </c>
      <c r="D52" s="4">
        <f t="shared" si="20"/>
        <v>0</v>
      </c>
      <c r="E52" s="4">
        <v>0</v>
      </c>
      <c r="F52" s="4">
        <v>0</v>
      </c>
      <c r="G52" s="4">
        <v>0</v>
      </c>
      <c r="H52" s="4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  <c r="Q52" s="47">
        <v>0</v>
      </c>
      <c r="R52" s="47">
        <v>0</v>
      </c>
      <c r="S52" s="47">
        <v>0</v>
      </c>
      <c r="T52" s="11"/>
      <c r="U52" s="11"/>
      <c r="V52" s="11"/>
    </row>
    <row r="53" spans="1:22" ht="57" x14ac:dyDescent="0.3">
      <c r="A53" s="2" t="s">
        <v>20</v>
      </c>
      <c r="B53" s="36" t="s">
        <v>71</v>
      </c>
      <c r="C53" s="1" t="s">
        <v>18</v>
      </c>
      <c r="D53" s="4">
        <f t="shared" si="20"/>
        <v>500000.00000000006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143548.29</v>
      </c>
      <c r="P53" s="4">
        <v>167799.01</v>
      </c>
      <c r="Q53" s="4">
        <v>0</v>
      </c>
      <c r="R53" s="4">
        <v>0</v>
      </c>
      <c r="S53" s="4">
        <v>188652.7</v>
      </c>
    </row>
    <row r="54" spans="1:22" ht="22.8" x14ac:dyDescent="0.3">
      <c r="A54" s="2" t="s">
        <v>21</v>
      </c>
      <c r="B54" s="36" t="s">
        <v>22</v>
      </c>
      <c r="C54" s="1" t="s">
        <v>18</v>
      </c>
      <c r="D54" s="4">
        <f t="shared" si="20"/>
        <v>136485.95000000001</v>
      </c>
      <c r="E54" s="4">
        <v>131485.95000000001</v>
      </c>
      <c r="F54" s="4">
        <v>5000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</row>
    <row r="55" spans="1:22" ht="22.8" x14ac:dyDescent="0.3">
      <c r="A55" s="2" t="s">
        <v>53</v>
      </c>
      <c r="B55" s="41" t="s">
        <v>74</v>
      </c>
      <c r="C55" s="1" t="s">
        <v>18</v>
      </c>
      <c r="D55" s="4">
        <f t="shared" si="2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</row>
    <row r="56" spans="1:22" x14ac:dyDescent="0.3">
      <c r="A56" s="2" t="s">
        <v>54</v>
      </c>
      <c r="B56" s="46" t="s">
        <v>87</v>
      </c>
      <c r="C56" s="1"/>
      <c r="D56" s="4">
        <f t="shared" si="20"/>
        <v>3907885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3907885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</row>
    <row r="57" spans="1:22" x14ac:dyDescent="0.3">
      <c r="A57" s="2" t="s">
        <v>73</v>
      </c>
      <c r="B57" s="36" t="s">
        <v>72</v>
      </c>
      <c r="C57" s="1" t="s">
        <v>18</v>
      </c>
      <c r="D57" s="4">
        <f t="shared" si="20"/>
        <v>20530478.059999999</v>
      </c>
      <c r="E57" s="4">
        <v>0</v>
      </c>
      <c r="F57" s="4"/>
      <c r="G57" s="4">
        <v>0</v>
      </c>
      <c r="H57" s="4"/>
      <c r="I57" s="4">
        <v>730508.39</v>
      </c>
      <c r="J57" s="4">
        <v>30000</v>
      </c>
      <c r="K57" s="4">
        <v>3239954.88</v>
      </c>
      <c r="L57" s="4">
        <v>9427626.8075799998</v>
      </c>
      <c r="M57" s="4">
        <v>1258089.0425100001</v>
      </c>
      <c r="N57" s="4">
        <v>56911.521000000001</v>
      </c>
      <c r="O57" s="4">
        <v>5787387.4189099995</v>
      </c>
      <c r="P57" s="4">
        <v>0</v>
      </c>
      <c r="Q57" s="4">
        <v>0</v>
      </c>
      <c r="R57" s="4">
        <v>0</v>
      </c>
      <c r="S57" s="4">
        <v>0</v>
      </c>
    </row>
    <row r="58" spans="1:22" x14ac:dyDescent="0.3">
      <c r="A58" s="2" t="s">
        <v>17</v>
      </c>
      <c r="B58" s="3">
        <v>2028</v>
      </c>
      <c r="C58" s="1" t="s">
        <v>18</v>
      </c>
      <c r="D58" s="38">
        <f t="shared" si="20"/>
        <v>25528902.892859999</v>
      </c>
      <c r="E58" s="38">
        <f>E59+E62+E63+E64+E66+E65</f>
        <v>293260.59616999998</v>
      </c>
      <c r="F58" s="38">
        <f t="shared" ref="F58:S58" si="40">F59+F62+F63+F64+F66+F65</f>
        <v>0</v>
      </c>
      <c r="G58" s="38">
        <f t="shared" si="40"/>
        <v>43311.511659999996</v>
      </c>
      <c r="H58" s="38">
        <f t="shared" si="40"/>
        <v>0</v>
      </c>
      <c r="I58" s="38">
        <f t="shared" si="40"/>
        <v>120612.133</v>
      </c>
      <c r="J58" s="38">
        <f t="shared" si="40"/>
        <v>29420.893</v>
      </c>
      <c r="K58" s="38">
        <f t="shared" si="40"/>
        <v>2730306.4299999997</v>
      </c>
      <c r="L58" s="38">
        <f t="shared" si="40"/>
        <v>16270109.80755</v>
      </c>
      <c r="M58" s="38">
        <f t="shared" si="40"/>
        <v>128024.79</v>
      </c>
      <c r="N58" s="38">
        <f t="shared" si="40"/>
        <v>4134.2700000000004</v>
      </c>
      <c r="O58" s="38">
        <f t="shared" si="40"/>
        <v>3636152.1310000001</v>
      </c>
      <c r="P58" s="38">
        <f t="shared" si="40"/>
        <v>162988.60999999999</v>
      </c>
      <c r="Q58" s="38">
        <f t="shared" si="40"/>
        <v>0</v>
      </c>
      <c r="R58" s="38">
        <f t="shared" si="40"/>
        <v>0</v>
      </c>
      <c r="S58" s="38">
        <f t="shared" si="40"/>
        <v>2110581.7204800001</v>
      </c>
    </row>
    <row r="59" spans="1:22" ht="22.8" x14ac:dyDescent="0.3">
      <c r="A59" s="2" t="s">
        <v>19</v>
      </c>
      <c r="B59" s="36" t="s">
        <v>90</v>
      </c>
      <c r="C59" s="1" t="s">
        <v>18</v>
      </c>
      <c r="D59" s="4">
        <f t="shared" si="20"/>
        <v>6941292.7850299999</v>
      </c>
      <c r="E59" s="4">
        <v>0</v>
      </c>
      <c r="F59" s="4">
        <v>0</v>
      </c>
      <c r="G59" s="4">
        <v>0</v>
      </c>
      <c r="H59" s="4">
        <v>0</v>
      </c>
      <c r="I59" s="4">
        <f>I60+I61</f>
        <v>0</v>
      </c>
      <c r="J59" s="4">
        <f t="shared" ref="J59" si="41">J60+J61</f>
        <v>29420.893</v>
      </c>
      <c r="K59" s="4">
        <f t="shared" ref="K59" si="42">K60+K61</f>
        <v>111359.36</v>
      </c>
      <c r="L59" s="4">
        <f t="shared" ref="L59" si="43">L60+L61</f>
        <v>4380420.9935500007</v>
      </c>
      <c r="M59" s="4">
        <f t="shared" ref="M59" si="44">M60+M61</f>
        <v>128024.79</v>
      </c>
      <c r="N59" s="4">
        <f t="shared" ref="N59" si="45">N60+N61</f>
        <v>0</v>
      </c>
      <c r="O59" s="4">
        <f t="shared" ref="O59" si="46">O60+O61</f>
        <v>518496.41800000001</v>
      </c>
      <c r="P59" s="4">
        <f t="shared" ref="P59" si="47">P60+P61</f>
        <v>0</v>
      </c>
      <c r="Q59" s="4">
        <f t="shared" ref="Q59" si="48">Q60+Q61</f>
        <v>0</v>
      </c>
      <c r="R59" s="4">
        <f t="shared" ref="R59" si="49">R60+R61</f>
        <v>0</v>
      </c>
      <c r="S59" s="4">
        <f t="shared" ref="S59" si="50">S60+S61</f>
        <v>1773570.33048</v>
      </c>
      <c r="T59" s="11"/>
      <c r="U59" s="11"/>
      <c r="V59" s="33"/>
    </row>
    <row r="60" spans="1:22" ht="34.200000000000003" x14ac:dyDescent="0.3">
      <c r="A60" s="2" t="s">
        <v>88</v>
      </c>
      <c r="B60" s="46" t="s">
        <v>91</v>
      </c>
      <c r="C60" s="7" t="s">
        <v>18</v>
      </c>
      <c r="D60" s="4">
        <f t="shared" si="20"/>
        <v>6941292.7850299999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29420.893</v>
      </c>
      <c r="K60" s="4">
        <v>111359.36</v>
      </c>
      <c r="L60" s="34">
        <f>4362728.7936+17692.19995</f>
        <v>4380420.9935500007</v>
      </c>
      <c r="M60" s="4">
        <v>128024.79</v>
      </c>
      <c r="N60" s="4">
        <v>0</v>
      </c>
      <c r="O60" s="4">
        <v>518496.41800000001</v>
      </c>
      <c r="P60" s="4">
        <v>0</v>
      </c>
      <c r="Q60" s="4">
        <v>0</v>
      </c>
      <c r="R60" s="4">
        <v>0</v>
      </c>
      <c r="S60" s="4">
        <v>1773570.33048</v>
      </c>
      <c r="T60" s="11"/>
      <c r="U60" s="11"/>
      <c r="V60" s="11"/>
    </row>
    <row r="61" spans="1:22" ht="34.200000000000003" x14ac:dyDescent="0.3">
      <c r="A61" s="2" t="s">
        <v>89</v>
      </c>
      <c r="B61" s="46" t="s">
        <v>92</v>
      </c>
      <c r="C61" s="1" t="s">
        <v>18</v>
      </c>
      <c r="D61" s="4">
        <f t="shared" si="20"/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3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11"/>
      <c r="U61" s="11"/>
      <c r="V61" s="11"/>
    </row>
    <row r="62" spans="1:22" ht="57" x14ac:dyDescent="0.3">
      <c r="A62" s="2" t="s">
        <v>20</v>
      </c>
      <c r="B62" s="36" t="s">
        <v>71</v>
      </c>
      <c r="C62" s="1" t="s">
        <v>18</v>
      </c>
      <c r="D62" s="4">
        <f t="shared" ref="D62:D65" si="51">SUM(E62:S62)</f>
        <v>499999.99999999994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162988.60999999999</v>
      </c>
      <c r="Q62" s="4">
        <v>0</v>
      </c>
      <c r="R62" s="4">
        <v>0</v>
      </c>
      <c r="S62" s="4">
        <v>337011.38999999996</v>
      </c>
    </row>
    <row r="63" spans="1:22" ht="22.8" x14ac:dyDescent="0.3">
      <c r="A63" s="2" t="s">
        <v>21</v>
      </c>
      <c r="B63" s="36" t="s">
        <v>22</v>
      </c>
      <c r="C63" s="1" t="s">
        <v>18</v>
      </c>
      <c r="D63" s="4">
        <f t="shared" si="51"/>
        <v>336572.10782999999</v>
      </c>
      <c r="E63" s="4">
        <v>293260.59616999998</v>
      </c>
      <c r="F63" s="4">
        <v>0</v>
      </c>
      <c r="G63" s="4">
        <v>43311.511659999996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</row>
    <row r="64" spans="1:22" ht="22.8" x14ac:dyDescent="0.3">
      <c r="A64" s="2" t="s">
        <v>53</v>
      </c>
      <c r="B64" s="41" t="s">
        <v>74</v>
      </c>
      <c r="C64" s="1" t="s">
        <v>18</v>
      </c>
      <c r="D64" s="4">
        <f t="shared" si="51"/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</row>
    <row r="65" spans="1:19" x14ac:dyDescent="0.3">
      <c r="A65" s="2" t="s">
        <v>54</v>
      </c>
      <c r="B65" s="46" t="s">
        <v>87</v>
      </c>
      <c r="C65" s="1"/>
      <c r="D65" s="4">
        <f t="shared" si="51"/>
        <v>4312200.4000000004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4312200.4000000004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</row>
    <row r="66" spans="1:19" x14ac:dyDescent="0.3">
      <c r="A66" s="2" t="s">
        <v>73</v>
      </c>
      <c r="B66" s="36" t="s">
        <v>72</v>
      </c>
      <c r="C66" s="1" t="s">
        <v>18</v>
      </c>
      <c r="D66" s="4">
        <f>SUM(E66:S66)</f>
        <v>13438837.599999998</v>
      </c>
      <c r="E66" s="4">
        <v>0</v>
      </c>
      <c r="F66" s="4">
        <v>0</v>
      </c>
      <c r="G66" s="4">
        <v>0</v>
      </c>
      <c r="H66" s="4">
        <v>0</v>
      </c>
      <c r="I66" s="4">
        <v>120612.133</v>
      </c>
      <c r="J66" s="4">
        <v>0</v>
      </c>
      <c r="K66" s="4">
        <v>2618947.0699999998</v>
      </c>
      <c r="L66" s="4">
        <v>7577488.4139999999</v>
      </c>
      <c r="M66" s="4">
        <v>0</v>
      </c>
      <c r="N66" s="4">
        <v>4134.2700000000004</v>
      </c>
      <c r="O66" s="4">
        <v>3117655.713</v>
      </c>
      <c r="P66" s="4">
        <v>0</v>
      </c>
      <c r="Q66" s="4">
        <v>0</v>
      </c>
      <c r="R66" s="4">
        <v>0</v>
      </c>
      <c r="S66" s="4">
        <v>0</v>
      </c>
    </row>
    <row r="67" spans="1:19" ht="28.8" x14ac:dyDescent="0.3">
      <c r="A67" s="10" t="s">
        <v>5</v>
      </c>
      <c r="B67" s="12" t="s">
        <v>0</v>
      </c>
      <c r="C67" s="13"/>
      <c r="D67" s="13"/>
      <c r="E67" s="13"/>
      <c r="F67" s="13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</row>
    <row r="68" spans="1:19" ht="57.6" x14ac:dyDescent="0.3">
      <c r="A68" s="10" t="s">
        <v>6</v>
      </c>
      <c r="B68" s="32" t="s">
        <v>79</v>
      </c>
      <c r="C68" s="18" t="s">
        <v>80</v>
      </c>
      <c r="D68" s="57">
        <v>157.35</v>
      </c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0"/>
    </row>
    <row r="69" spans="1:19" ht="72" x14ac:dyDescent="0.3">
      <c r="A69" s="10" t="s">
        <v>7</v>
      </c>
      <c r="B69" s="32" t="s">
        <v>82</v>
      </c>
      <c r="C69" s="13" t="s">
        <v>30</v>
      </c>
      <c r="D69" s="57">
        <v>40.659999999999997</v>
      </c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</row>
    <row r="70" spans="1:19" ht="86.4" x14ac:dyDescent="0.3">
      <c r="A70" s="10"/>
      <c r="B70" s="48" t="s">
        <v>83</v>
      </c>
      <c r="C70" s="13"/>
      <c r="D70" s="58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</row>
    <row r="71" spans="1:19" ht="15.6" x14ac:dyDescent="0.3">
      <c r="A71" s="55" t="s">
        <v>105</v>
      </c>
      <c r="B71" s="32" t="s">
        <v>46</v>
      </c>
      <c r="C71" s="13" t="s">
        <v>8</v>
      </c>
      <c r="D71" s="21">
        <v>56</v>
      </c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</row>
    <row r="72" spans="1:19" ht="15.6" x14ac:dyDescent="0.3">
      <c r="A72" s="55" t="s">
        <v>106</v>
      </c>
      <c r="B72" s="32" t="s">
        <v>47</v>
      </c>
      <c r="C72" s="13" t="s">
        <v>8</v>
      </c>
      <c r="D72" s="21">
        <v>63</v>
      </c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</row>
    <row r="73" spans="1:19" ht="72" x14ac:dyDescent="0.3">
      <c r="A73" s="56" t="s">
        <v>107</v>
      </c>
      <c r="B73" s="32" t="s">
        <v>31</v>
      </c>
      <c r="C73" s="13" t="s">
        <v>41</v>
      </c>
      <c r="D73" s="59">
        <v>9.5442908385466083E-2</v>
      </c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</row>
    <row r="74" spans="1:19" ht="43.2" x14ac:dyDescent="0.3">
      <c r="A74" s="56" t="s">
        <v>108</v>
      </c>
      <c r="B74" s="48" t="s">
        <v>32</v>
      </c>
      <c r="C74" s="13" t="s">
        <v>42</v>
      </c>
      <c r="D74" s="62">
        <v>5426242</v>
      </c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</row>
    <row r="75" spans="1:19" ht="316.8" x14ac:dyDescent="0.3">
      <c r="A75" s="56" t="s">
        <v>110</v>
      </c>
      <c r="B75" s="32" t="s">
        <v>85</v>
      </c>
      <c r="C75" s="13"/>
      <c r="D75" s="63">
        <v>0</v>
      </c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</row>
    <row r="76" spans="1:19" ht="15.6" x14ac:dyDescent="0.3">
      <c r="A76" s="55" t="s">
        <v>109</v>
      </c>
      <c r="B76" s="32" t="s">
        <v>48</v>
      </c>
      <c r="C76" s="13"/>
      <c r="D76" s="63">
        <v>0</v>
      </c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</row>
    <row r="77" spans="1:19" ht="15.6" x14ac:dyDescent="0.3">
      <c r="A77" s="55" t="s">
        <v>111</v>
      </c>
      <c r="B77" s="32" t="s">
        <v>49</v>
      </c>
      <c r="C77" s="13"/>
      <c r="D77" s="63">
        <v>0</v>
      </c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</row>
    <row r="78" spans="1:19" ht="86.4" x14ac:dyDescent="0.3">
      <c r="A78" s="56" t="s">
        <v>112</v>
      </c>
      <c r="B78" s="32" t="s">
        <v>38</v>
      </c>
      <c r="C78" s="13" t="s">
        <v>113</v>
      </c>
      <c r="D78" s="60">
        <v>0.87403883830619344</v>
      </c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</row>
    <row r="79" spans="1:19" ht="114" customHeight="1" x14ac:dyDescent="0.3">
      <c r="A79" s="56" t="s">
        <v>116</v>
      </c>
      <c r="B79" s="48" t="s">
        <v>39</v>
      </c>
      <c r="C79" s="13" t="s">
        <v>114</v>
      </c>
      <c r="D79" s="61">
        <v>7.1300000000000001E-3</v>
      </c>
      <c r="E79" s="48"/>
      <c r="F79" s="48"/>
      <c r="G79" s="48"/>
      <c r="H79" s="48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</row>
    <row r="80" spans="1:19" ht="158.4" x14ac:dyDescent="0.3">
      <c r="A80" s="56" t="s">
        <v>118</v>
      </c>
      <c r="B80" s="48" t="s">
        <v>95</v>
      </c>
      <c r="C80" s="48" t="s">
        <v>117</v>
      </c>
      <c r="D80" s="60">
        <v>164.16</v>
      </c>
      <c r="E80" s="48"/>
      <c r="F80" s="48"/>
      <c r="G80" s="48"/>
      <c r="H80" s="48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</row>
    <row r="81" spans="1:19" ht="72" x14ac:dyDescent="0.3">
      <c r="A81" s="56" t="s">
        <v>115</v>
      </c>
      <c r="B81" s="32" t="s">
        <v>40</v>
      </c>
      <c r="C81" s="13" t="s">
        <v>120</v>
      </c>
      <c r="D81" s="60">
        <v>1.99</v>
      </c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</row>
    <row r="82" spans="1:19" ht="144" x14ac:dyDescent="0.3">
      <c r="A82" s="56" t="s">
        <v>115</v>
      </c>
      <c r="B82" s="32" t="s">
        <v>96</v>
      </c>
      <c r="C82" s="13" t="s">
        <v>119</v>
      </c>
      <c r="D82" s="62">
        <v>2065840</v>
      </c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</row>
    <row r="83" spans="1:19" hidden="1" x14ac:dyDescent="0.3">
      <c r="A83" s="10"/>
      <c r="B83" s="32"/>
      <c r="C83" s="13"/>
      <c r="D83" s="15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</row>
    <row r="84" spans="1:19" hidden="1" x14ac:dyDescent="0.3">
      <c r="A84" s="10"/>
      <c r="B84" s="32"/>
      <c r="C84" s="13"/>
      <c r="D84" s="15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</row>
    <row r="86" spans="1:19" x14ac:dyDescent="0.3"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</row>
    <row r="87" spans="1:19" x14ac:dyDescent="0.3">
      <c r="S87" s="11"/>
    </row>
    <row r="88" spans="1:19" x14ac:dyDescent="0.3">
      <c r="S88" s="11"/>
    </row>
  </sheetData>
  <autoFilter ref="A5:R84"/>
  <mergeCells count="5">
    <mergeCell ref="A3:A4"/>
    <mergeCell ref="B3:B4"/>
    <mergeCell ref="C3:C4"/>
    <mergeCell ref="E4:R4"/>
    <mergeCell ref="D3:S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6:Q6">
      <formula1>900</formula1>
    </dataValidation>
  </dataValidations>
  <pageMargins left="0.70866141732283472" right="0.70866141732283472" top="0.74803149606299213" bottom="0.74803149606299213" header="0.31496062992125984" footer="0.31496062992125984"/>
  <pageSetup paperSize="9" scale="37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="84" zoomScaleNormal="84" workbookViewId="0">
      <selection sqref="A1:XFD1048576"/>
    </sheetView>
  </sheetViews>
  <sheetFormatPr defaultColWidth="9.109375" defaultRowHeight="13.2" x14ac:dyDescent="0.25"/>
  <cols>
    <col min="1" max="1" width="6.44140625" style="42" customWidth="1"/>
    <col min="2" max="2" width="44" style="42" customWidth="1"/>
    <col min="3" max="3" width="38.44140625" style="42" customWidth="1"/>
    <col min="4" max="5" width="17" style="42" customWidth="1"/>
    <col min="6" max="10" width="19.44140625" style="42" hidden="1" customWidth="1"/>
    <col min="11" max="11" width="20" style="42" customWidth="1"/>
    <col min="12" max="16384" width="9.109375" style="42"/>
  </cols>
  <sheetData>
    <row r="1" spans="1:11" ht="12.75" customHeight="1" x14ac:dyDescent="0.25">
      <c r="A1" s="25"/>
      <c r="B1" s="25"/>
      <c r="C1" s="25"/>
      <c r="D1" s="25"/>
      <c r="E1" s="25"/>
      <c r="F1" s="87" t="s">
        <v>75</v>
      </c>
      <c r="G1" s="87"/>
      <c r="H1" s="87"/>
      <c r="I1" s="87"/>
      <c r="J1" s="87"/>
      <c r="K1" s="87"/>
    </row>
    <row r="2" spans="1:11" ht="12.75" customHeight="1" x14ac:dyDescent="0.25">
      <c r="A2" s="88" t="s">
        <v>121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1" ht="36.75" customHeight="1" x14ac:dyDescent="0.25">
      <c r="A3" s="89" t="s">
        <v>1</v>
      </c>
      <c r="B3" s="89" t="s">
        <v>27</v>
      </c>
      <c r="C3" s="89"/>
      <c r="D3" s="89" t="s">
        <v>28</v>
      </c>
      <c r="E3" s="90" t="s">
        <v>122</v>
      </c>
      <c r="F3" s="92" t="s">
        <v>76</v>
      </c>
      <c r="G3" s="93"/>
      <c r="H3" s="93"/>
      <c r="I3" s="93"/>
      <c r="J3" s="93"/>
      <c r="K3" s="94"/>
    </row>
    <row r="4" spans="1:11" ht="51" customHeight="1" x14ac:dyDescent="0.25">
      <c r="A4" s="89"/>
      <c r="B4" s="89"/>
      <c r="C4" s="89"/>
      <c r="D4" s="89"/>
      <c r="E4" s="91"/>
      <c r="F4" s="64" t="s">
        <v>50</v>
      </c>
      <c r="G4" s="64" t="s">
        <v>99</v>
      </c>
      <c r="H4" s="64" t="s">
        <v>100</v>
      </c>
      <c r="I4" s="65" t="s">
        <v>101</v>
      </c>
      <c r="J4" s="65" t="s">
        <v>102</v>
      </c>
      <c r="K4" s="64" t="s">
        <v>103</v>
      </c>
    </row>
    <row r="5" spans="1:11" ht="21.75" customHeight="1" x14ac:dyDescent="0.25">
      <c r="A5" s="49">
        <v>1</v>
      </c>
      <c r="B5" s="95">
        <f>A5+1</f>
        <v>2</v>
      </c>
      <c r="C5" s="95"/>
      <c r="D5" s="49">
        <f>B5+1</f>
        <v>3</v>
      </c>
      <c r="E5" s="49">
        <f>D5+1</f>
        <v>4</v>
      </c>
      <c r="F5" s="49">
        <f t="shared" ref="F5:K5" si="0">E5+1</f>
        <v>5</v>
      </c>
      <c r="G5" s="49">
        <f t="shared" si="0"/>
        <v>6</v>
      </c>
      <c r="H5" s="49">
        <f t="shared" si="0"/>
        <v>7</v>
      </c>
      <c r="I5" s="49">
        <f t="shared" si="0"/>
        <v>8</v>
      </c>
      <c r="J5" s="49">
        <f t="shared" si="0"/>
        <v>9</v>
      </c>
      <c r="K5" s="49">
        <f t="shared" si="0"/>
        <v>10</v>
      </c>
    </row>
    <row r="6" spans="1:11" ht="24" customHeight="1" x14ac:dyDescent="0.25">
      <c r="A6" s="18">
        <v>1</v>
      </c>
      <c r="B6" s="83" t="s">
        <v>29</v>
      </c>
      <c r="C6" s="83"/>
      <c r="D6" s="18" t="s">
        <v>77</v>
      </c>
      <c r="E6" s="66" t="s">
        <v>78</v>
      </c>
      <c r="F6" s="66" t="s">
        <v>78</v>
      </c>
      <c r="G6" s="66" t="s">
        <v>78</v>
      </c>
      <c r="H6" s="66" t="s">
        <v>78</v>
      </c>
      <c r="I6" s="66" t="s">
        <v>78</v>
      </c>
      <c r="J6" s="66" t="s">
        <v>78</v>
      </c>
      <c r="K6" s="66" t="s">
        <v>78</v>
      </c>
    </row>
    <row r="7" spans="1:11" ht="24" customHeight="1" x14ac:dyDescent="0.25">
      <c r="A7" s="77">
        <v>2</v>
      </c>
      <c r="B7" s="79" t="s">
        <v>79</v>
      </c>
      <c r="C7" s="80"/>
      <c r="D7" s="18" t="s">
        <v>80</v>
      </c>
      <c r="E7" s="20">
        <v>158</v>
      </c>
      <c r="F7" s="20">
        <v>164.699396953687</v>
      </c>
      <c r="G7" s="20">
        <v>157.68</v>
      </c>
      <c r="H7" s="20">
        <v>157.6</v>
      </c>
      <c r="I7" s="20">
        <v>157.52000000000001</v>
      </c>
      <c r="J7" s="20">
        <v>157.43</v>
      </c>
      <c r="K7" s="20">
        <v>157.35</v>
      </c>
    </row>
    <row r="8" spans="1:11" ht="15.6" x14ac:dyDescent="0.25">
      <c r="A8" s="78"/>
      <c r="B8" s="81"/>
      <c r="C8" s="82"/>
      <c r="D8" s="18" t="s">
        <v>81</v>
      </c>
      <c r="E8" s="66" t="s">
        <v>78</v>
      </c>
      <c r="F8" s="66" t="s">
        <v>78</v>
      </c>
      <c r="G8" s="66" t="s">
        <v>78</v>
      </c>
      <c r="H8" s="66" t="s">
        <v>78</v>
      </c>
      <c r="I8" s="66" t="s">
        <v>78</v>
      </c>
      <c r="J8" s="66" t="s">
        <v>78</v>
      </c>
      <c r="K8" s="66" t="s">
        <v>78</v>
      </c>
    </row>
    <row r="9" spans="1:11" ht="15.6" customHeight="1" x14ac:dyDescent="0.25">
      <c r="A9" s="18">
        <v>3</v>
      </c>
      <c r="B9" s="83" t="s">
        <v>82</v>
      </c>
      <c r="C9" s="83"/>
      <c r="D9" s="18" t="s">
        <v>30</v>
      </c>
      <c r="E9" s="20">
        <v>93.2</v>
      </c>
      <c r="F9" s="20">
        <v>95.42</v>
      </c>
      <c r="G9" s="20">
        <v>59.39</v>
      </c>
      <c r="H9" s="20">
        <v>14.95</v>
      </c>
      <c r="I9" s="20">
        <v>4.8499999999999996</v>
      </c>
      <c r="J9" s="20">
        <v>49.12</v>
      </c>
      <c r="K9" s="20">
        <v>40.659999999999997</v>
      </c>
    </row>
    <row r="10" spans="1:11" ht="31.2" customHeight="1" x14ac:dyDescent="0.25">
      <c r="A10" s="18">
        <f>A9+1</f>
        <v>4</v>
      </c>
      <c r="B10" s="83" t="s">
        <v>83</v>
      </c>
      <c r="C10" s="83"/>
      <c r="D10" s="21"/>
      <c r="E10" s="21"/>
      <c r="F10" s="21"/>
      <c r="G10" s="21"/>
      <c r="H10" s="21"/>
      <c r="I10" s="21"/>
      <c r="J10" s="21"/>
      <c r="K10" s="21"/>
    </row>
    <row r="11" spans="1:11" ht="15.6" x14ac:dyDescent="0.25">
      <c r="A11" s="22" t="s">
        <v>33</v>
      </c>
      <c r="B11" s="84" t="s">
        <v>46</v>
      </c>
      <c r="C11" s="84"/>
      <c r="D11" s="18" t="s">
        <v>8</v>
      </c>
      <c r="E11" s="18">
        <v>57</v>
      </c>
      <c r="F11" s="18">
        <v>56</v>
      </c>
      <c r="G11" s="18">
        <v>56</v>
      </c>
      <c r="H11" s="18">
        <v>56</v>
      </c>
      <c r="I11" s="18">
        <v>56</v>
      </c>
      <c r="J11" s="18">
        <v>56</v>
      </c>
      <c r="K11" s="18">
        <v>56</v>
      </c>
    </row>
    <row r="12" spans="1:11" ht="15.6" x14ac:dyDescent="0.25">
      <c r="A12" s="22" t="s">
        <v>34</v>
      </c>
      <c r="B12" s="84" t="s">
        <v>47</v>
      </c>
      <c r="C12" s="84"/>
      <c r="D12" s="18" t="s">
        <v>8</v>
      </c>
      <c r="E12" s="18">
        <v>63</v>
      </c>
      <c r="F12" s="18">
        <v>63</v>
      </c>
      <c r="G12" s="18">
        <v>63</v>
      </c>
      <c r="H12" s="18">
        <v>63</v>
      </c>
      <c r="I12" s="18">
        <v>63</v>
      </c>
      <c r="J12" s="18">
        <v>63</v>
      </c>
      <c r="K12" s="18">
        <v>63</v>
      </c>
    </row>
    <row r="13" spans="1:11" ht="39.6" x14ac:dyDescent="0.25">
      <c r="A13" s="50">
        <v>5</v>
      </c>
      <c r="B13" s="85" t="s">
        <v>31</v>
      </c>
      <c r="C13" s="86"/>
      <c r="D13" s="44" t="s">
        <v>41</v>
      </c>
      <c r="E13" s="45">
        <v>9.2499999999999999E-2</v>
      </c>
      <c r="F13" s="45">
        <v>9.8400000000000001E-2</v>
      </c>
      <c r="G13" s="45">
        <v>9.5442908385466083E-2</v>
      </c>
      <c r="H13" s="45">
        <v>9.5442908385466083E-2</v>
      </c>
      <c r="I13" s="45">
        <v>9.5442908385466083E-2</v>
      </c>
      <c r="J13" s="45">
        <v>9.5442908385466083E-2</v>
      </c>
      <c r="K13" s="45">
        <v>9.5442908385466083E-2</v>
      </c>
    </row>
    <row r="14" spans="1:11" ht="15.6" customHeight="1" x14ac:dyDescent="0.25">
      <c r="A14" s="96">
        <v>6</v>
      </c>
      <c r="B14" s="79" t="s">
        <v>32</v>
      </c>
      <c r="C14" s="80"/>
      <c r="D14" s="19" t="s">
        <v>42</v>
      </c>
      <c r="E14" s="67">
        <v>5426240</v>
      </c>
      <c r="F14" s="67">
        <v>5790694</v>
      </c>
      <c r="G14" s="43">
        <v>5426242</v>
      </c>
      <c r="H14" s="43">
        <v>5426242</v>
      </c>
      <c r="I14" s="43">
        <v>5426242</v>
      </c>
      <c r="J14" s="43">
        <v>5426242</v>
      </c>
      <c r="K14" s="43">
        <v>5426242</v>
      </c>
    </row>
    <row r="15" spans="1:11" ht="62.4" customHeight="1" x14ac:dyDescent="0.25">
      <c r="A15" s="97"/>
      <c r="B15" s="81"/>
      <c r="C15" s="82"/>
      <c r="D15" s="19" t="s">
        <v>84</v>
      </c>
      <c r="E15" s="66" t="s">
        <v>78</v>
      </c>
      <c r="F15" s="67" t="s">
        <v>78</v>
      </c>
      <c r="G15" s="66" t="s">
        <v>78</v>
      </c>
      <c r="H15" s="66" t="s">
        <v>78</v>
      </c>
      <c r="I15" s="66" t="s">
        <v>78</v>
      </c>
      <c r="J15" s="66" t="s">
        <v>78</v>
      </c>
      <c r="K15" s="66" t="s">
        <v>78</v>
      </c>
    </row>
    <row r="16" spans="1:11" ht="15.6" customHeight="1" x14ac:dyDescent="0.25">
      <c r="A16" s="18">
        <v>7</v>
      </c>
      <c r="B16" s="83" t="s">
        <v>85</v>
      </c>
      <c r="C16" s="83"/>
      <c r="D16" s="19" t="s">
        <v>43</v>
      </c>
      <c r="E16" s="68">
        <v>1386</v>
      </c>
      <c r="F16" s="69">
        <f t="shared" ref="F16:K16" si="1">F17+F18</f>
        <v>1386</v>
      </c>
      <c r="G16" s="69">
        <f t="shared" si="1"/>
        <v>196</v>
      </c>
      <c r="H16" s="69">
        <f t="shared" si="1"/>
        <v>84</v>
      </c>
      <c r="I16" s="69">
        <f t="shared" si="1"/>
        <v>10</v>
      </c>
      <c r="J16" s="69">
        <f t="shared" si="1"/>
        <v>0</v>
      </c>
      <c r="K16" s="69">
        <f t="shared" si="1"/>
        <v>0</v>
      </c>
    </row>
    <row r="17" spans="1:11" ht="49.2" customHeight="1" x14ac:dyDescent="0.25">
      <c r="A17" s="23" t="s">
        <v>44</v>
      </c>
      <c r="B17" s="84" t="s">
        <v>48</v>
      </c>
      <c r="C17" s="84"/>
      <c r="D17" s="19" t="s">
        <v>43</v>
      </c>
      <c r="E17" s="68">
        <v>1353</v>
      </c>
      <c r="F17" s="70">
        <v>1353</v>
      </c>
      <c r="G17" s="70">
        <v>41</v>
      </c>
      <c r="H17" s="70">
        <v>20</v>
      </c>
      <c r="I17" s="70">
        <v>3</v>
      </c>
      <c r="J17" s="70">
        <v>0</v>
      </c>
      <c r="K17" s="70">
        <v>0</v>
      </c>
    </row>
    <row r="18" spans="1:11" ht="15.6" x14ac:dyDescent="0.25">
      <c r="A18" s="23" t="s">
        <v>45</v>
      </c>
      <c r="B18" s="84" t="s">
        <v>49</v>
      </c>
      <c r="C18" s="84"/>
      <c r="D18" s="19" t="s">
        <v>43</v>
      </c>
      <c r="E18" s="68">
        <v>33</v>
      </c>
      <c r="F18" s="70">
        <v>33</v>
      </c>
      <c r="G18" s="70">
        <v>155</v>
      </c>
      <c r="H18" s="70">
        <v>64</v>
      </c>
      <c r="I18" s="70">
        <v>7</v>
      </c>
      <c r="J18" s="70">
        <v>0</v>
      </c>
      <c r="K18" s="70">
        <v>0</v>
      </c>
    </row>
    <row r="19" spans="1:11" ht="39.6" customHeight="1" x14ac:dyDescent="0.25"/>
    <row r="20" spans="1:11" ht="31.2" customHeight="1" x14ac:dyDescent="0.25"/>
    <row r="21" spans="1:11" ht="15.6" customHeight="1" x14ac:dyDescent="0.25"/>
    <row r="22" spans="1:11" ht="15.6" customHeight="1" x14ac:dyDescent="0.25"/>
    <row r="23" spans="1:11" ht="15.6" customHeight="1" x14ac:dyDescent="0.25"/>
    <row r="24" spans="1:11" ht="15.6" customHeight="1" x14ac:dyDescent="0.25"/>
  </sheetData>
  <mergeCells count="21">
    <mergeCell ref="B16:C16"/>
    <mergeCell ref="B17:C17"/>
    <mergeCell ref="B18:C18"/>
    <mergeCell ref="B5:C5"/>
    <mergeCell ref="B6:C6"/>
    <mergeCell ref="B10:C10"/>
    <mergeCell ref="B11:C11"/>
    <mergeCell ref="A14:A15"/>
    <mergeCell ref="B14:C15"/>
    <mergeCell ref="F1:K1"/>
    <mergeCell ref="A2:K2"/>
    <mergeCell ref="A3:A4"/>
    <mergeCell ref="B3:C4"/>
    <mergeCell ref="D3:D4"/>
    <mergeCell ref="E3:E4"/>
    <mergeCell ref="F3:K3"/>
    <mergeCell ref="A7:A8"/>
    <mergeCell ref="B7:C8"/>
    <mergeCell ref="B9:C9"/>
    <mergeCell ref="B12:C12"/>
    <mergeCell ref="B13:C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workbookViewId="0">
      <selection activeCell="Z20" sqref="Z20"/>
    </sheetView>
  </sheetViews>
  <sheetFormatPr defaultColWidth="9.109375" defaultRowHeight="13.2" x14ac:dyDescent="0.25"/>
  <cols>
    <col min="1" max="1" width="20.6640625" style="42" customWidth="1"/>
    <col min="2" max="2" width="10.88671875" style="42" customWidth="1"/>
    <col min="3" max="8" width="8.44140625" style="42" customWidth="1"/>
    <col min="9" max="9" width="12.109375" style="42" customWidth="1"/>
    <col min="10" max="15" width="10.5546875" style="42" customWidth="1"/>
    <col min="16" max="22" width="11.44140625" style="42" customWidth="1"/>
    <col min="23" max="29" width="10.6640625" style="42" customWidth="1"/>
    <col min="30" max="36" width="11.44140625" style="42" customWidth="1"/>
    <col min="37" max="16384" width="9.109375" style="42"/>
  </cols>
  <sheetData>
    <row r="1" spans="1:36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16"/>
      <c r="V1" s="16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4"/>
      <c r="AJ1" s="26" t="s">
        <v>93</v>
      </c>
    </row>
    <row r="2" spans="1:36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16"/>
      <c r="V2" s="16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</row>
    <row r="3" spans="1:36" ht="17.399999999999999" x14ac:dyDescent="0.25">
      <c r="A3" s="88" t="s">
        <v>94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</row>
    <row r="4" spans="1:36" ht="15.6" x14ac:dyDescent="0.25">
      <c r="A4" s="101" t="s">
        <v>35</v>
      </c>
      <c r="B4" s="102" t="s">
        <v>36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3" t="s">
        <v>37</v>
      </c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5"/>
    </row>
    <row r="5" spans="1:36" ht="13.2" customHeight="1" x14ac:dyDescent="0.25">
      <c r="A5" s="101"/>
      <c r="B5" s="106" t="s">
        <v>38</v>
      </c>
      <c r="C5" s="107"/>
      <c r="D5" s="107"/>
      <c r="E5" s="107"/>
      <c r="F5" s="107"/>
      <c r="G5" s="107"/>
      <c r="H5" s="108"/>
      <c r="I5" s="106" t="s">
        <v>39</v>
      </c>
      <c r="J5" s="107"/>
      <c r="K5" s="107"/>
      <c r="L5" s="107"/>
      <c r="M5" s="107"/>
      <c r="N5" s="107"/>
      <c r="O5" s="108"/>
      <c r="P5" s="109" t="s">
        <v>95</v>
      </c>
      <c r="Q5" s="110"/>
      <c r="R5" s="110"/>
      <c r="S5" s="110"/>
      <c r="T5" s="110"/>
      <c r="U5" s="110"/>
      <c r="V5" s="111"/>
      <c r="W5" s="112" t="s">
        <v>40</v>
      </c>
      <c r="X5" s="112"/>
      <c r="Y5" s="112"/>
      <c r="Z5" s="112"/>
      <c r="AA5" s="112"/>
      <c r="AB5" s="112"/>
      <c r="AC5" s="112"/>
      <c r="AD5" s="106" t="s">
        <v>96</v>
      </c>
      <c r="AE5" s="107"/>
      <c r="AF5" s="107"/>
      <c r="AG5" s="107"/>
      <c r="AH5" s="107"/>
      <c r="AI5" s="107"/>
      <c r="AJ5" s="108"/>
    </row>
    <row r="6" spans="1:36" ht="13.2" customHeight="1" x14ac:dyDescent="0.25">
      <c r="A6" s="101"/>
      <c r="B6" s="99" t="s">
        <v>97</v>
      </c>
      <c r="C6" s="98" t="s">
        <v>98</v>
      </c>
      <c r="D6" s="98"/>
      <c r="E6" s="98"/>
      <c r="F6" s="98"/>
      <c r="G6" s="98"/>
      <c r="H6" s="98"/>
      <c r="I6" s="99" t="s">
        <v>97</v>
      </c>
      <c r="J6" s="98" t="s">
        <v>98</v>
      </c>
      <c r="K6" s="98"/>
      <c r="L6" s="98"/>
      <c r="M6" s="98"/>
      <c r="N6" s="98"/>
      <c r="O6" s="98"/>
      <c r="P6" s="99" t="s">
        <v>97</v>
      </c>
      <c r="Q6" s="98" t="s">
        <v>98</v>
      </c>
      <c r="R6" s="98"/>
      <c r="S6" s="98"/>
      <c r="T6" s="98"/>
      <c r="U6" s="98"/>
      <c r="V6" s="98"/>
      <c r="W6" s="99" t="s">
        <v>97</v>
      </c>
      <c r="X6" s="98" t="s">
        <v>98</v>
      </c>
      <c r="Y6" s="98"/>
      <c r="Z6" s="98"/>
      <c r="AA6" s="98"/>
      <c r="AB6" s="98"/>
      <c r="AC6" s="98"/>
      <c r="AD6" s="99" t="s">
        <v>97</v>
      </c>
      <c r="AE6" s="98" t="s">
        <v>98</v>
      </c>
      <c r="AF6" s="98"/>
      <c r="AG6" s="98"/>
      <c r="AH6" s="98"/>
      <c r="AI6" s="98"/>
      <c r="AJ6" s="98"/>
    </row>
    <row r="7" spans="1:36" ht="33" customHeight="1" x14ac:dyDescent="0.25">
      <c r="A7" s="101"/>
      <c r="B7" s="100"/>
      <c r="C7" s="28" t="s">
        <v>50</v>
      </c>
      <c r="D7" s="28" t="s">
        <v>99</v>
      </c>
      <c r="E7" s="28" t="s">
        <v>100</v>
      </c>
      <c r="F7" s="28" t="s">
        <v>101</v>
      </c>
      <c r="G7" s="28" t="s">
        <v>102</v>
      </c>
      <c r="H7" s="28" t="s">
        <v>103</v>
      </c>
      <c r="I7" s="100"/>
      <c r="J7" s="28" t="s">
        <v>50</v>
      </c>
      <c r="K7" s="28" t="s">
        <v>99</v>
      </c>
      <c r="L7" s="28" t="s">
        <v>100</v>
      </c>
      <c r="M7" s="28" t="s">
        <v>101</v>
      </c>
      <c r="N7" s="28" t="s">
        <v>102</v>
      </c>
      <c r="O7" s="28" t="s">
        <v>103</v>
      </c>
      <c r="P7" s="100"/>
      <c r="Q7" s="28" t="s">
        <v>50</v>
      </c>
      <c r="R7" s="28" t="s">
        <v>99</v>
      </c>
      <c r="S7" s="28" t="s">
        <v>100</v>
      </c>
      <c r="T7" s="28" t="s">
        <v>101</v>
      </c>
      <c r="U7" s="28" t="s">
        <v>102</v>
      </c>
      <c r="V7" s="28" t="s">
        <v>103</v>
      </c>
      <c r="W7" s="100"/>
      <c r="X7" s="28" t="s">
        <v>50</v>
      </c>
      <c r="Y7" s="28" t="s">
        <v>99</v>
      </c>
      <c r="Z7" s="28" t="s">
        <v>100</v>
      </c>
      <c r="AA7" s="28" t="s">
        <v>101</v>
      </c>
      <c r="AB7" s="28" t="s">
        <v>102</v>
      </c>
      <c r="AC7" s="28" t="s">
        <v>103</v>
      </c>
      <c r="AD7" s="100"/>
      <c r="AE7" s="28" t="s">
        <v>50</v>
      </c>
      <c r="AF7" s="28" t="s">
        <v>99</v>
      </c>
      <c r="AG7" s="28" t="s">
        <v>100</v>
      </c>
      <c r="AH7" s="28" t="s">
        <v>101</v>
      </c>
      <c r="AI7" s="28" t="s">
        <v>102</v>
      </c>
      <c r="AJ7" s="28" t="s">
        <v>103</v>
      </c>
    </row>
    <row r="8" spans="1:36" x14ac:dyDescent="0.25">
      <c r="A8" s="28">
        <v>1</v>
      </c>
      <c r="B8" s="28">
        <f>A8+1</f>
        <v>2</v>
      </c>
      <c r="C8" s="28">
        <f t="shared" ref="C8:AJ8" si="0">B8+1</f>
        <v>3</v>
      </c>
      <c r="D8" s="28">
        <f t="shared" si="0"/>
        <v>4</v>
      </c>
      <c r="E8" s="28">
        <f t="shared" si="0"/>
        <v>5</v>
      </c>
      <c r="F8" s="28">
        <f t="shared" si="0"/>
        <v>6</v>
      </c>
      <c r="G8" s="28">
        <f t="shared" si="0"/>
        <v>7</v>
      </c>
      <c r="H8" s="28">
        <f t="shared" si="0"/>
        <v>8</v>
      </c>
      <c r="I8" s="28">
        <f t="shared" si="0"/>
        <v>9</v>
      </c>
      <c r="J8" s="28">
        <f t="shared" si="0"/>
        <v>10</v>
      </c>
      <c r="K8" s="28">
        <f t="shared" si="0"/>
        <v>11</v>
      </c>
      <c r="L8" s="28">
        <f t="shared" si="0"/>
        <v>12</v>
      </c>
      <c r="M8" s="28">
        <f t="shared" si="0"/>
        <v>13</v>
      </c>
      <c r="N8" s="28">
        <f t="shared" si="0"/>
        <v>14</v>
      </c>
      <c r="O8" s="28">
        <f t="shared" si="0"/>
        <v>15</v>
      </c>
      <c r="P8" s="28">
        <f t="shared" si="0"/>
        <v>16</v>
      </c>
      <c r="Q8" s="28">
        <f t="shared" si="0"/>
        <v>17</v>
      </c>
      <c r="R8" s="28">
        <f t="shared" si="0"/>
        <v>18</v>
      </c>
      <c r="S8" s="28">
        <f t="shared" si="0"/>
        <v>19</v>
      </c>
      <c r="T8" s="28">
        <f t="shared" si="0"/>
        <v>20</v>
      </c>
      <c r="U8" s="28">
        <f t="shared" si="0"/>
        <v>21</v>
      </c>
      <c r="V8" s="28">
        <f t="shared" si="0"/>
        <v>22</v>
      </c>
      <c r="W8" s="28">
        <f t="shared" si="0"/>
        <v>23</v>
      </c>
      <c r="X8" s="28">
        <f t="shared" si="0"/>
        <v>24</v>
      </c>
      <c r="Y8" s="28">
        <f t="shared" si="0"/>
        <v>25</v>
      </c>
      <c r="Z8" s="28">
        <f t="shared" si="0"/>
        <v>26</v>
      </c>
      <c r="AA8" s="28">
        <f t="shared" si="0"/>
        <v>27</v>
      </c>
      <c r="AB8" s="28">
        <f t="shared" si="0"/>
        <v>28</v>
      </c>
      <c r="AC8" s="28">
        <f t="shared" si="0"/>
        <v>29</v>
      </c>
      <c r="AD8" s="28">
        <f t="shared" si="0"/>
        <v>30</v>
      </c>
      <c r="AE8" s="28">
        <f t="shared" si="0"/>
        <v>31</v>
      </c>
      <c r="AF8" s="28">
        <f t="shared" si="0"/>
        <v>32</v>
      </c>
      <c r="AG8" s="28">
        <f t="shared" si="0"/>
        <v>33</v>
      </c>
      <c r="AH8" s="28">
        <f t="shared" si="0"/>
        <v>34</v>
      </c>
      <c r="AI8" s="28">
        <f t="shared" si="0"/>
        <v>35</v>
      </c>
      <c r="AJ8" s="28">
        <f t="shared" si="0"/>
        <v>36</v>
      </c>
    </row>
    <row r="9" spans="1:36" s="54" customFormat="1" ht="62.4" x14ac:dyDescent="0.25">
      <c r="A9" s="51" t="s">
        <v>104</v>
      </c>
      <c r="B9" s="52">
        <v>0.92723404255319153</v>
      </c>
      <c r="C9" s="52">
        <v>0.89926039932834445</v>
      </c>
      <c r="D9" s="52">
        <v>0.90704051273059272</v>
      </c>
      <c r="E9" s="52">
        <v>0.904131496871875</v>
      </c>
      <c r="F9" s="52">
        <v>0.8810582670332151</v>
      </c>
      <c r="G9" s="52">
        <v>0.87625356421015987</v>
      </c>
      <c r="H9" s="52">
        <v>0.87403883830619344</v>
      </c>
      <c r="I9" s="53">
        <v>7.1300000000000001E-3</v>
      </c>
      <c r="J9" s="53">
        <v>7.1300000000000001E-3</v>
      </c>
      <c r="K9" s="53">
        <v>7.1300000000000001E-3</v>
      </c>
      <c r="L9" s="53">
        <v>7.1300000000000001E-3</v>
      </c>
      <c r="M9" s="53">
        <v>7.1300000000000001E-3</v>
      </c>
      <c r="N9" s="53">
        <v>7.1300000000000001E-3</v>
      </c>
      <c r="O9" s="53">
        <v>7.1300000000000001E-3</v>
      </c>
      <c r="P9" s="52">
        <v>163.57446243818606</v>
      </c>
      <c r="Q9" s="52">
        <v>164.699396953687</v>
      </c>
      <c r="R9" s="20">
        <v>164.5</v>
      </c>
      <c r="S9" s="20">
        <v>164.41</v>
      </c>
      <c r="T9" s="20">
        <v>164.33</v>
      </c>
      <c r="U9" s="20">
        <v>164.24</v>
      </c>
      <c r="V9" s="20">
        <v>164.16</v>
      </c>
      <c r="W9" s="20">
        <v>4.1701430089853346</v>
      </c>
      <c r="X9" s="20">
        <v>4.1626336010786797</v>
      </c>
      <c r="Y9" s="20">
        <v>1.99</v>
      </c>
      <c r="Z9" s="20">
        <v>1.99</v>
      </c>
      <c r="AA9" s="20">
        <v>1.99</v>
      </c>
      <c r="AB9" s="20">
        <v>1.99</v>
      </c>
      <c r="AC9" s="20">
        <v>1.99</v>
      </c>
      <c r="AD9" s="43">
        <v>1999756.1719000023</v>
      </c>
      <c r="AE9" s="43">
        <v>1996155.1</v>
      </c>
      <c r="AF9" s="43">
        <v>2065840</v>
      </c>
      <c r="AG9" s="43">
        <v>2065840</v>
      </c>
      <c r="AH9" s="43">
        <v>2065840</v>
      </c>
      <c r="AI9" s="43">
        <v>2065840</v>
      </c>
      <c r="AJ9" s="43">
        <v>2065840</v>
      </c>
    </row>
  </sheetData>
  <mergeCells count="19">
    <mergeCell ref="A3:AJ3"/>
    <mergeCell ref="A4:A7"/>
    <mergeCell ref="B4:O4"/>
    <mergeCell ref="P4:AJ4"/>
    <mergeCell ref="B5:H5"/>
    <mergeCell ref="I5:O5"/>
    <mergeCell ref="P5:V5"/>
    <mergeCell ref="W5:AC5"/>
    <mergeCell ref="AD5:AJ5"/>
    <mergeCell ref="B6:B7"/>
    <mergeCell ref="X6:AC6"/>
    <mergeCell ref="AD6:AD7"/>
    <mergeCell ref="AE6:AJ6"/>
    <mergeCell ref="C6:H6"/>
    <mergeCell ref="I6:I7"/>
    <mergeCell ref="J6:O6"/>
    <mergeCell ref="P6:P7"/>
    <mergeCell ref="Q6:V6"/>
    <mergeCell ref="W6:W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Инвестиц.программа 2023-2028</vt:lpstr>
      <vt:lpstr>Целевые показатели ИП 2023-2028</vt:lpstr>
      <vt:lpstr>Показатели надёжности и эф-ти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ЗГОДА ВАЛЕНТИНА ЛЕОНИДОВНА</dc:creator>
  <cp:lastModifiedBy>Згода Валентина Леонидовна</cp:lastModifiedBy>
  <dcterms:created xsi:type="dcterms:W3CDTF">2019-05-15T07:43:34Z</dcterms:created>
  <dcterms:modified xsi:type="dcterms:W3CDTF">2023-11-29T12:19:40Z</dcterms:modified>
</cp:coreProperties>
</file>